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860" windowHeight="1365" firstSheet="8" activeTab="12"/>
  </bookViews>
  <sheets>
    <sheet name="zał nr 1 dochody i wydatki " sheetId="5" r:id="rId1"/>
    <sheet name="zał nr 3 dochody" sheetId="20" r:id="rId2"/>
    <sheet name="dochody porownanie (2)" sheetId="11" r:id="rId3"/>
    <sheet name="zał nr 4 dochody" sheetId="1" r:id="rId4"/>
    <sheet name="zał nr 5 źródła (2)wykres" sheetId="4" r:id="rId5"/>
    <sheet name="zał nr 6 zlecone" sheetId="22" r:id="rId6"/>
    <sheet name="zał nr 7 poroz.AR" sheetId="3" r:id="rId7"/>
    <sheet name="zał 8-9 dotacje " sheetId="8" r:id="rId8"/>
    <sheet name="zał nr 10 wydatki" sheetId="21" r:id="rId9"/>
    <sheet name="zał nr 11 wydatki" sheetId="6" r:id="rId10"/>
    <sheet name="zał12-16 przekazane dotacje" sheetId="7" r:id="rId11"/>
    <sheet name="dochody własne (2)" sheetId="10" state="hidden" r:id="rId12"/>
    <sheet name="zał nr 18 inwestycje" sheetId="17" r:id="rId13"/>
    <sheet name="zał 19 przychody-rozchody" sheetId="16" r:id="rId14"/>
    <sheet name="zał 21 doch.własne" sheetId="12" r:id="rId15"/>
    <sheet name="zał 22 PFOŚiGW" sheetId="18" r:id="rId16"/>
    <sheet name="zał 23 PFGZGiK" sheetId="19" r:id="rId17"/>
    <sheet name="Arkusz1" sheetId="15" r:id="rId18"/>
  </sheets>
  <definedNames>
    <definedName name="_xlnm.Print_Area" localSheetId="2">'dochody porownanie (2)'!$C$23:$M$53</definedName>
    <definedName name="_xlnm.Print_Area" localSheetId="7">'zał 8-9 dotacje '!$A$1:$H$177</definedName>
    <definedName name="_xlnm.Print_Area" localSheetId="0">'zał nr 1 dochody i wydatki '!$B$4:$K$41</definedName>
    <definedName name="_xlnm.Print_Area" localSheetId="9">'zał nr 11 wydatki'!$B$2:$H$125</definedName>
    <definedName name="_xlnm.Print_Area" localSheetId="4">'zał nr 5 źródła (2)wykres'!$B$2:$H$65</definedName>
    <definedName name="_xlnm.Print_Area" localSheetId="10">'zał12-16 przekazane dotacje'!$B$134:$H$164</definedName>
  </definedNames>
  <calcPr calcId="124519"/>
</workbook>
</file>

<file path=xl/calcChain.xml><?xml version="1.0" encoding="utf-8"?>
<calcChain xmlns="http://schemas.openxmlformats.org/spreadsheetml/2006/main">
  <c r="H193" i="22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2"/>
  <c r="H50"/>
  <c r="H49"/>
  <c r="H48"/>
  <c r="H47"/>
  <c r="H46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M761" i="2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4"/>
  <c r="M483"/>
  <c r="M482"/>
  <c r="M481"/>
  <c r="M480"/>
  <c r="M479"/>
  <c r="M478"/>
  <c r="M476"/>
  <c r="M475"/>
  <c r="M474"/>
  <c r="M473"/>
  <c r="M472"/>
  <c r="M471"/>
  <c r="M470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6"/>
  <c r="M15"/>
  <c r="M14"/>
  <c r="M13"/>
  <c r="M12"/>
  <c r="M11"/>
  <c r="M10"/>
  <c r="M9"/>
  <c r="M8"/>
  <c r="M7"/>
  <c r="M6"/>
  <c r="M187" i="20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8"/>
  <c r="M167"/>
  <c r="M166"/>
  <c r="M165"/>
  <c r="M164"/>
  <c r="M163"/>
  <c r="M162"/>
  <c r="M161"/>
  <c r="M160"/>
  <c r="M159"/>
  <c r="M158"/>
  <c r="M157"/>
  <c r="M156"/>
  <c r="M155"/>
  <c r="M153"/>
  <c r="M152"/>
  <c r="M151"/>
  <c r="M150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18"/>
  <c r="M117"/>
  <c r="M116"/>
  <c r="M115"/>
  <c r="M114"/>
  <c r="M113"/>
  <c r="M111"/>
  <c r="M110"/>
  <c r="M108"/>
  <c r="M107"/>
  <c r="M106"/>
  <c r="M105"/>
  <c r="M104"/>
  <c r="M103"/>
  <c r="M102"/>
  <c r="M101"/>
  <c r="M100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2"/>
  <c r="M21"/>
  <c r="M20"/>
  <c r="M19"/>
  <c r="M18"/>
  <c r="M17"/>
  <c r="M16"/>
  <c r="M15"/>
  <c r="M14"/>
  <c r="M13"/>
  <c r="M12"/>
  <c r="M11"/>
  <c r="M10"/>
  <c r="M9"/>
  <c r="M8"/>
  <c r="M7"/>
  <c r="M6"/>
  <c r="G26" i="18"/>
  <c r="G25"/>
  <c r="G24"/>
  <c r="G23"/>
  <c r="G22"/>
  <c r="G21"/>
  <c r="F20"/>
  <c r="F27" s="1"/>
  <c r="E20"/>
  <c r="E27" s="1"/>
  <c r="G18"/>
  <c r="G17"/>
  <c r="F16"/>
  <c r="F19" s="1"/>
  <c r="E16"/>
  <c r="G16" s="1"/>
  <c r="G15"/>
  <c r="E24" i="4"/>
  <c r="F19"/>
  <c r="F18"/>
  <c r="F17"/>
  <c r="G31" i="1"/>
  <c r="G30"/>
  <c r="H60" i="12"/>
  <c r="H61"/>
  <c r="H62"/>
  <c r="H63"/>
  <c r="H64"/>
  <c r="H65"/>
  <c r="H66"/>
  <c r="H67"/>
  <c r="H68"/>
  <c r="H58"/>
  <c r="H44"/>
  <c r="H45"/>
  <c r="H46"/>
  <c r="H47"/>
  <c r="H48"/>
  <c r="H49"/>
  <c r="H50"/>
  <c r="H51"/>
  <c r="H52"/>
  <c r="H53"/>
  <c r="H54"/>
  <c r="H55"/>
  <c r="H42"/>
  <c r="H23"/>
  <c r="H24"/>
  <c r="H25"/>
  <c r="H26"/>
  <c r="H27"/>
  <c r="H28"/>
  <c r="H29"/>
  <c r="H30"/>
  <c r="H31"/>
  <c r="H32"/>
  <c r="H33"/>
  <c r="H34"/>
  <c r="H35"/>
  <c r="H36"/>
  <c r="H37"/>
  <c r="H38"/>
  <c r="H22"/>
  <c r="H11"/>
  <c r="H12"/>
  <c r="H13"/>
  <c r="H14"/>
  <c r="H15"/>
  <c r="H16"/>
  <c r="H17"/>
  <c r="H18"/>
  <c r="H19"/>
  <c r="H10"/>
  <c r="F130" i="7"/>
  <c r="F18" s="1"/>
  <c r="F17"/>
  <c r="G67"/>
  <c r="G41"/>
  <c r="G48"/>
  <c r="G54"/>
  <c r="G56"/>
  <c r="G57"/>
  <c r="G59"/>
  <c r="G60"/>
  <c r="G62"/>
  <c r="G63"/>
  <c r="G65"/>
  <c r="H48" i="8"/>
  <c r="H49"/>
  <c r="H43"/>
  <c r="I14" i="17"/>
  <c r="I17"/>
  <c r="I20"/>
  <c r="I23"/>
  <c r="I26"/>
  <c r="I29"/>
  <c r="I32"/>
  <c r="I35"/>
  <c r="I38"/>
  <c r="I41"/>
  <c r="I43"/>
  <c r="I44"/>
  <c r="I47"/>
  <c r="I50"/>
  <c r="I53"/>
  <c r="I11"/>
  <c r="N152"/>
  <c r="M152"/>
  <c r="K152"/>
  <c r="J152"/>
  <c r="H152"/>
  <c r="G152"/>
  <c r="F19" i="16"/>
  <c r="F10"/>
  <c r="E19"/>
  <c r="E10"/>
  <c r="G27" i="18" l="1"/>
  <c r="E19"/>
  <c r="G19" s="1"/>
  <c r="G20"/>
  <c r="H158" i="8"/>
  <c r="G156"/>
  <c r="H164" l="1"/>
  <c r="H162"/>
  <c r="H160"/>
  <c r="F156"/>
  <c r="F155" s="1"/>
  <c r="F102"/>
  <c r="F101" s="1"/>
  <c r="G45"/>
  <c r="F45"/>
  <c r="G71"/>
  <c r="G70" s="1"/>
  <c r="F71"/>
  <c r="F70" s="1"/>
  <c r="G42"/>
  <c r="F42"/>
  <c r="F41" s="1"/>
  <c r="G41"/>
  <c r="H20"/>
  <c r="G19"/>
  <c r="F19"/>
  <c r="G18"/>
  <c r="F18"/>
  <c r="H58" i="7"/>
  <c r="H61"/>
  <c r="H64"/>
  <c r="F65"/>
  <c r="H65" s="1"/>
  <c r="F63"/>
  <c r="H63" s="1"/>
  <c r="F60"/>
  <c r="F59" s="1"/>
  <c r="H59" s="1"/>
  <c r="F57"/>
  <c r="H57" s="1"/>
  <c r="F53"/>
  <c r="F54"/>
  <c r="H55"/>
  <c r="F42"/>
  <c r="F41" s="1"/>
  <c r="G42"/>
  <c r="H42" s="1"/>
  <c r="H43"/>
  <c r="G53"/>
  <c r="H104" i="6"/>
  <c r="H105"/>
  <c r="H106"/>
  <c r="H91"/>
  <c r="H92"/>
  <c r="H87"/>
  <c r="H88"/>
  <c r="H89"/>
  <c r="H85"/>
  <c r="H81"/>
  <c r="H82"/>
  <c r="H83"/>
  <c r="H71"/>
  <c r="H72"/>
  <c r="H73"/>
  <c r="H63"/>
  <c r="H64"/>
  <c r="H65"/>
  <c r="H59"/>
  <c r="H60"/>
  <c r="H55"/>
  <c r="H56"/>
  <c r="H57"/>
  <c r="H52"/>
  <c r="H50"/>
  <c r="H51"/>
  <c r="H18"/>
  <c r="H113"/>
  <c r="H114"/>
  <c r="H108"/>
  <c r="H109"/>
  <c r="H110"/>
  <c r="H116"/>
  <c r="H117"/>
  <c r="G124"/>
  <c r="F124"/>
  <c r="H122"/>
  <c r="H99"/>
  <c r="H37"/>
  <c r="H36"/>
  <c r="H33"/>
  <c r="H32"/>
  <c r="H46"/>
  <c r="H45"/>
  <c r="H42"/>
  <c r="H41"/>
  <c r="H26"/>
  <c r="H23"/>
  <c r="H20"/>
  <c r="F47" i="1"/>
  <c r="G44"/>
  <c r="G42"/>
  <c r="G41"/>
  <c r="G39"/>
  <c r="G38"/>
  <c r="G37"/>
  <c r="G26"/>
  <c r="G24"/>
  <c r="G21"/>
  <c r="G19"/>
  <c r="G13"/>
  <c r="F26" i="4"/>
  <c r="F22"/>
  <c r="K30" i="5"/>
  <c r="K20"/>
  <c r="G20"/>
  <c r="G14"/>
  <c r="K14"/>
  <c r="G15"/>
  <c r="K15"/>
  <c r="G16"/>
  <c r="K16"/>
  <c r="G17"/>
  <c r="K17"/>
  <c r="G18"/>
  <c r="K18"/>
  <c r="G19"/>
  <c r="K19"/>
  <c r="G21"/>
  <c r="K21"/>
  <c r="G22"/>
  <c r="K23"/>
  <c r="G24"/>
  <c r="K24"/>
  <c r="G25"/>
  <c r="K25"/>
  <c r="G26"/>
  <c r="K26"/>
  <c r="G27"/>
  <c r="K27"/>
  <c r="G28"/>
  <c r="K28"/>
  <c r="G29"/>
  <c r="K29"/>
  <c r="K31"/>
  <c r="G32"/>
  <c r="K32"/>
  <c r="F12" i="11"/>
  <c r="D12"/>
  <c r="G11"/>
  <c r="G10"/>
  <c r="F8"/>
  <c r="D8"/>
  <c r="G7"/>
  <c r="G6"/>
  <c r="H62" i="10"/>
  <c r="G62"/>
  <c r="H61"/>
  <c r="G61"/>
  <c r="G60"/>
  <c r="G59"/>
  <c r="H57"/>
  <c r="H54"/>
  <c r="H53"/>
  <c r="H52"/>
  <c r="H51"/>
  <c r="H50"/>
  <c r="H48"/>
  <c r="G48"/>
  <c r="F48"/>
  <c r="H47"/>
  <c r="H46"/>
  <c r="H45"/>
  <c r="H43" s="1"/>
  <c r="G43"/>
  <c r="H39"/>
  <c r="H38"/>
  <c r="H37"/>
  <c r="H36"/>
  <c r="H35"/>
  <c r="H34"/>
  <c r="H33"/>
  <c r="H32"/>
  <c r="H31"/>
  <c r="H30"/>
  <c r="H29"/>
  <c r="H28"/>
  <c r="G28"/>
  <c r="F28"/>
  <c r="H27"/>
  <c r="H26"/>
  <c r="H25"/>
  <c r="H24"/>
  <c r="H23"/>
  <c r="H22"/>
  <c r="H18"/>
  <c r="H17"/>
  <c r="H16"/>
  <c r="H15"/>
  <c r="H14"/>
  <c r="F14"/>
  <c r="H13"/>
  <c r="H12"/>
  <c r="H10"/>
  <c r="H167" i="8"/>
  <c r="G166"/>
  <c r="G165" s="1"/>
  <c r="F166"/>
  <c r="F165" s="1"/>
  <c r="H163"/>
  <c r="H161"/>
  <c r="H159"/>
  <c r="H157"/>
  <c r="H156"/>
  <c r="H154"/>
  <c r="G153"/>
  <c r="F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G134"/>
  <c r="F134"/>
  <c r="H132"/>
  <c r="H131"/>
  <c r="H130"/>
  <c r="H129"/>
  <c r="H128"/>
  <c r="H127"/>
  <c r="G126"/>
  <c r="F126"/>
  <c r="G133" l="1"/>
  <c r="H165"/>
  <c r="H18"/>
  <c r="H41"/>
  <c r="F133"/>
  <c r="H133" s="1"/>
  <c r="H126"/>
  <c r="H42"/>
  <c r="H153"/>
  <c r="H166"/>
  <c r="H19"/>
  <c r="H134"/>
  <c r="F56" i="7"/>
  <c r="H56" s="1"/>
  <c r="H60"/>
  <c r="F62"/>
  <c r="H107" i="8"/>
  <c r="G106"/>
  <c r="G105" s="1"/>
  <c r="F106"/>
  <c r="F105" s="1"/>
  <c r="H104"/>
  <c r="H103"/>
  <c r="G102"/>
  <c r="H102" s="1"/>
  <c r="H100"/>
  <c r="G99"/>
  <c r="F99"/>
  <c r="H98"/>
  <c r="G97"/>
  <c r="F97"/>
  <c r="H95"/>
  <c r="G94"/>
  <c r="F94"/>
  <c r="H72"/>
  <c r="H69"/>
  <c r="G68"/>
  <c r="F68"/>
  <c r="H67"/>
  <c r="H66"/>
  <c r="H65"/>
  <c r="H64"/>
  <c r="H63"/>
  <c r="H62"/>
  <c r="H61"/>
  <c r="H60"/>
  <c r="H59"/>
  <c r="H58"/>
  <c r="H57"/>
  <c r="H56"/>
  <c r="H55"/>
  <c r="H54"/>
  <c r="G53"/>
  <c r="G52" s="1"/>
  <c r="F53"/>
  <c r="F52" s="1"/>
  <c r="H51"/>
  <c r="H50"/>
  <c r="H47"/>
  <c r="H46"/>
  <c r="H31"/>
  <c r="G30"/>
  <c r="G29" s="1"/>
  <c r="F30"/>
  <c r="F29" s="1"/>
  <c r="H28"/>
  <c r="G27"/>
  <c r="F27"/>
  <c r="H26"/>
  <c r="G25"/>
  <c r="F25"/>
  <c r="G24" l="1"/>
  <c r="F24"/>
  <c r="H97"/>
  <c r="G96"/>
  <c r="H106"/>
  <c r="H53"/>
  <c r="H45"/>
  <c r="H68"/>
  <c r="H71"/>
  <c r="H94"/>
  <c r="H99"/>
  <c r="H52"/>
  <c r="F96"/>
  <c r="H30"/>
  <c r="H29"/>
  <c r="H27"/>
  <c r="H25"/>
  <c r="H62" i="7"/>
  <c r="H23" i="8"/>
  <c r="G22"/>
  <c r="G21" s="1"/>
  <c r="F22"/>
  <c r="H159" i="7"/>
  <c r="G158"/>
  <c r="F158"/>
  <c r="H156"/>
  <c r="G155"/>
  <c r="F155"/>
  <c r="H129"/>
  <c r="G128"/>
  <c r="F128"/>
  <c r="H126"/>
  <c r="G125"/>
  <c r="F125"/>
  <c r="H123"/>
  <c r="G122"/>
  <c r="F122"/>
  <c r="H102"/>
  <c r="G101"/>
  <c r="F101"/>
  <c r="F100" s="1"/>
  <c r="H99"/>
  <c r="G98"/>
  <c r="F98"/>
  <c r="H97"/>
  <c r="G96"/>
  <c r="F96"/>
  <c r="H95"/>
  <c r="G94"/>
  <c r="F94"/>
  <c r="Q67"/>
  <c r="P67"/>
  <c r="O67"/>
  <c r="N67"/>
  <c r="M67"/>
  <c r="H66"/>
  <c r="H52"/>
  <c r="G51"/>
  <c r="F51"/>
  <c r="H50"/>
  <c r="G49"/>
  <c r="F49"/>
  <c r="F48" s="1"/>
  <c r="H47"/>
  <c r="H46"/>
  <c r="G45"/>
  <c r="F45"/>
  <c r="H40"/>
  <c r="G39"/>
  <c r="G38" s="1"/>
  <c r="F39"/>
  <c r="F38" s="1"/>
  <c r="H124" i="6"/>
  <c r="H123"/>
  <c r="H121"/>
  <c r="H120"/>
  <c r="H119"/>
  <c r="H118"/>
  <c r="H115"/>
  <c r="H112"/>
  <c r="H111"/>
  <c r="H107"/>
  <c r="H103"/>
  <c r="H102"/>
  <c r="H101"/>
  <c r="H100"/>
  <c r="H98"/>
  <c r="H97"/>
  <c r="H96"/>
  <c r="H95"/>
  <c r="H94"/>
  <c r="H93"/>
  <c r="H90"/>
  <c r="H86"/>
  <c r="H84"/>
  <c r="H80"/>
  <c r="H79"/>
  <c r="H78"/>
  <c r="H77"/>
  <c r="H76"/>
  <c r="H75"/>
  <c r="H74"/>
  <c r="H70"/>
  <c r="H69"/>
  <c r="H68"/>
  <c r="H67"/>
  <c r="H66"/>
  <c r="H62"/>
  <c r="H61"/>
  <c r="H58"/>
  <c r="H54"/>
  <c r="H53"/>
  <c r="H49"/>
  <c r="H48"/>
  <c r="H47"/>
  <c r="H44"/>
  <c r="H43"/>
  <c r="H40"/>
  <c r="H39"/>
  <c r="H38"/>
  <c r="H35"/>
  <c r="H34"/>
  <c r="H31"/>
  <c r="H30"/>
  <c r="H29"/>
  <c r="H28"/>
  <c r="H27"/>
  <c r="H25"/>
  <c r="H24"/>
  <c r="H22"/>
  <c r="H21"/>
  <c r="H19"/>
  <c r="H17"/>
  <c r="H16"/>
  <c r="D75" i="4"/>
  <c r="D74"/>
  <c r="D73"/>
  <c r="F28"/>
  <c r="F27"/>
  <c r="F25"/>
  <c r="H24"/>
  <c r="G24"/>
  <c r="D24"/>
  <c r="F23"/>
  <c r="F21"/>
  <c r="F20"/>
  <c r="F16"/>
  <c r="F15"/>
  <c r="F14"/>
  <c r="F13"/>
  <c r="H12"/>
  <c r="H29" s="1"/>
  <c r="G12"/>
  <c r="E12"/>
  <c r="E29" s="1"/>
  <c r="D12"/>
  <c r="E47" i="1"/>
  <c r="G46"/>
  <c r="G45"/>
  <c r="G43"/>
  <c r="G40"/>
  <c r="G36"/>
  <c r="G35"/>
  <c r="G34"/>
  <c r="G33"/>
  <c r="G32"/>
  <c r="G29"/>
  <c r="G28"/>
  <c r="G27"/>
  <c r="G25"/>
  <c r="G23"/>
  <c r="G22"/>
  <c r="G20"/>
  <c r="G18"/>
  <c r="G17"/>
  <c r="G16"/>
  <c r="G15"/>
  <c r="G14"/>
  <c r="G12"/>
  <c r="G11"/>
  <c r="G10"/>
  <c r="G9"/>
  <c r="J33" i="5"/>
  <c r="D40" s="1"/>
  <c r="I33"/>
  <c r="D36" s="1"/>
  <c r="H33"/>
  <c r="F33"/>
  <c r="E33"/>
  <c r="D33"/>
  <c r="D29" i="4" l="1"/>
  <c r="G29"/>
  <c r="H45" i="7"/>
  <c r="H96" i="8"/>
  <c r="G32"/>
  <c r="H105"/>
  <c r="H70"/>
  <c r="H24"/>
  <c r="H22"/>
  <c r="F21"/>
  <c r="F32" s="1"/>
  <c r="F93" i="7"/>
  <c r="H122"/>
  <c r="H155"/>
  <c r="H158"/>
  <c r="H94"/>
  <c r="H51"/>
  <c r="H49"/>
  <c r="F121"/>
  <c r="H128"/>
  <c r="G93"/>
  <c r="H93" s="1"/>
  <c r="H96"/>
  <c r="H98"/>
  <c r="H101"/>
  <c r="H125"/>
  <c r="H38"/>
  <c r="H39"/>
  <c r="F24" i="4"/>
  <c r="F12"/>
  <c r="F29"/>
  <c r="G47" i="1"/>
  <c r="D39" i="5"/>
  <c r="D41" s="1"/>
  <c r="D35"/>
  <c r="D37" s="1"/>
  <c r="G33"/>
  <c r="K33"/>
  <c r="D76" i="4"/>
  <c r="D77" s="1"/>
  <c r="G44" i="7"/>
  <c r="F44"/>
  <c r="H32" i="8" l="1"/>
  <c r="H21"/>
  <c r="H48" i="7"/>
  <c r="G16"/>
  <c r="F67"/>
  <c r="F16" s="1"/>
  <c r="H44"/>
  <c r="G124"/>
  <c r="F124"/>
  <c r="H124" s="1"/>
  <c r="F127"/>
  <c r="G100"/>
  <c r="H100" s="1"/>
  <c r="F103"/>
  <c r="G121"/>
  <c r="H121" s="1"/>
  <c r="G127"/>
  <c r="H127" s="1"/>
  <c r="G154"/>
  <c r="G157"/>
  <c r="H157" s="1"/>
  <c r="F154"/>
  <c r="H154" s="1"/>
  <c r="F157"/>
  <c r="G103" l="1"/>
  <c r="G17" s="1"/>
  <c r="H17" s="1"/>
  <c r="H16"/>
  <c r="F160"/>
  <c r="F19" s="1"/>
  <c r="F20" s="1"/>
  <c r="H67"/>
  <c r="G130"/>
  <c r="H130" s="1"/>
  <c r="G160"/>
  <c r="G19" s="1"/>
  <c r="H103"/>
  <c r="G18" l="1"/>
  <c r="H19"/>
  <c r="H160"/>
  <c r="G101" i="8"/>
  <c r="H101" s="1"/>
  <c r="G44"/>
  <c r="G73" s="1"/>
  <c r="F44"/>
  <c r="F73" s="1"/>
  <c r="F93"/>
  <c r="F108" s="1"/>
  <c r="G155"/>
  <c r="H155" s="1"/>
  <c r="F125"/>
  <c r="F168" s="1"/>
  <c r="G93"/>
  <c r="G125"/>
  <c r="H18" i="7" l="1"/>
  <c r="G20"/>
  <c r="H20" s="1"/>
  <c r="H125" i="8"/>
  <c r="G168"/>
  <c r="H93"/>
  <c r="G108"/>
  <c r="H73"/>
  <c r="H44"/>
  <c r="H168" l="1"/>
  <c r="H108"/>
</calcChain>
</file>

<file path=xl/comments1.xml><?xml version="1.0" encoding="utf-8"?>
<comments xmlns="http://schemas.openxmlformats.org/spreadsheetml/2006/main">
  <authors>
    <author>Autor</author>
  </authors>
  <commentList>
    <comment ref="C15" author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756-75618-0420 i 0590</t>
        </r>
      </text>
    </comment>
  </commentList>
</comments>
</file>

<file path=xl/sharedStrings.xml><?xml version="1.0" encoding="utf-8"?>
<sst xmlns="http://schemas.openxmlformats.org/spreadsheetml/2006/main" count="4941" uniqueCount="1470">
  <si>
    <t>§</t>
  </si>
  <si>
    <t>Źródło dochodów</t>
  </si>
  <si>
    <t>Plan po zmianach</t>
  </si>
  <si>
    <t>Wykonanie</t>
  </si>
  <si>
    <t>% wykonanie</t>
  </si>
  <si>
    <t>0010</t>
  </si>
  <si>
    <t>Podatek dochodowy od osób fizycznych</t>
  </si>
  <si>
    <t>0020</t>
  </si>
  <si>
    <t>Podatek dochodowy od osób prawnych</t>
  </si>
  <si>
    <t>0420</t>
  </si>
  <si>
    <t>Wpływy z opłaty komunikacyjnej</t>
  </si>
  <si>
    <t>0470</t>
  </si>
  <si>
    <t>Wpływy z opłat za zarząd, użytkowanie i użytkowanie wieczyste nieruchomości</t>
  </si>
  <si>
    <t>0590</t>
  </si>
  <si>
    <t>Wpływy z opłat za koncesje i licencje</t>
  </si>
  <si>
    <t>0690</t>
  </si>
  <si>
    <t>Wpływy z różnych opłat</t>
  </si>
  <si>
    <t>0750</t>
  </si>
  <si>
    <t>Dochody z najmu i dzierżawy składników majątkowych Skarbu Państwa, jednostek samorządu terytorialnego lub innych jednostek zaliczanych do sektora finansów publicznych oraz innych umów o podobnym charakterze</t>
  </si>
  <si>
    <t>0830</t>
  </si>
  <si>
    <t>Wpływy z usług</t>
  </si>
  <si>
    <t>0870</t>
  </si>
  <si>
    <t>Wpływy ze sprzedaży składników majątkowych</t>
  </si>
  <si>
    <t>0920</t>
  </si>
  <si>
    <t>Pozostałe odsetki</t>
  </si>
  <si>
    <t>0970</t>
  </si>
  <si>
    <t>Wpływy z różnych dochodów</t>
  </si>
  <si>
    <t>Dotacje rozwojowe oraz środki na finansowanie Wspólnej Polityki Rolnej</t>
  </si>
  <si>
    <t>2110</t>
  </si>
  <si>
    <t>Dotacje celowe otrzymane z budżetu państwa na zadania bieżące z zakresu administracji rządowej oraz inne zadania zlecone ustawami realizowane przez powiat</t>
  </si>
  <si>
    <t>2130</t>
  </si>
  <si>
    <t>Dotacje celowe otrzymane z budżetu państwa na realizację bieżących zadań własnych powiatu</t>
  </si>
  <si>
    <t>2310</t>
  </si>
  <si>
    <t>Dotacje celowe otrzymane z gminy na zadania bieżące realizowane na podstawie porozumień (umów) między jednostkami samorządu terytorialnego</t>
  </si>
  <si>
    <t>2320</t>
  </si>
  <si>
    <t>Dotacje celowe otrzymane z powiatu na zadania bieżące realizowane na podstawie porozumień (umów) między jednostkami samorządu terytorialnego</t>
  </si>
  <si>
    <t>2330</t>
  </si>
  <si>
    <t>Dotacje celowe otrzymane od samorządu województwa na zadania bieżące realizowane na podstawie porozumień (umów) między jednostkami samorządu terytorialnego</t>
  </si>
  <si>
    <t>2360</t>
  </si>
  <si>
    <t>Dochody jednostek samorządu terytorialnego związane z realizacją zadań z zakresu administracji rządowej oraz innych zadań zleconych ustawami</t>
  </si>
  <si>
    <t>2440</t>
  </si>
  <si>
    <t>2460</t>
  </si>
  <si>
    <t>Środki otrzymane od pozostałych jednostek zaliczanych do sektora finansów publicznych na realizacje zadań bieżących jednostek zaliczanych do sektora finansów publicznych</t>
  </si>
  <si>
    <t>2690</t>
  </si>
  <si>
    <t>Środki z Funduszu Pracy otrzymane przez powiat z przeznaczeniem na finasowanie kosztów wynagrodzenia i składek na ubezpieczenia społeczne pracowników powiatowego urzędu pracy</t>
  </si>
  <si>
    <t>2920</t>
  </si>
  <si>
    <t xml:space="preserve">Subwencje ogólne z budżetu państwa </t>
  </si>
  <si>
    <t>Dochody ogółem</t>
  </si>
  <si>
    <t>0580</t>
  </si>
  <si>
    <t>0900</t>
  </si>
  <si>
    <t>DOCHODY OGÓŁEM (od 1 do 6)</t>
  </si>
  <si>
    <t>Subwencja równoważąca</t>
  </si>
  <si>
    <t>d)</t>
  </si>
  <si>
    <t>Subwencja wyrównawcza</t>
  </si>
  <si>
    <t>c)</t>
  </si>
  <si>
    <t>b)</t>
  </si>
  <si>
    <t>Subwencja oświatowa</t>
  </si>
  <si>
    <t>a)</t>
  </si>
  <si>
    <t>SUBWENCJE OGÓLNE (a-d)</t>
  </si>
  <si>
    <t>6.</t>
  </si>
  <si>
    <t>5.</t>
  </si>
  <si>
    <t>DOTACJE - WEDŁUG POROZUMIEŃ J.S.T.</t>
  </si>
  <si>
    <t>4.</t>
  </si>
  <si>
    <t>DOTACJE - ZADANIA WŁASNE</t>
  </si>
  <si>
    <t>3.</t>
  </si>
  <si>
    <t>DOTACJE - ZADANIA ZLECONE</t>
  </si>
  <si>
    <t>2.</t>
  </si>
  <si>
    <t>Pozostałe dochody własne</t>
  </si>
  <si>
    <t>e)</t>
  </si>
  <si>
    <t>Wpływy z tytułu opłat komunikacyjnych</t>
  </si>
  <si>
    <t>Udział w podatku dochodowym od osób prawnych</t>
  </si>
  <si>
    <t>Udział w podatku dochodowym od osób fizycznych</t>
  </si>
  <si>
    <t>DOCHODY WŁASNE (a-f)</t>
  </si>
  <si>
    <t>1.</t>
  </si>
  <si>
    <t>% wykonania</t>
  </si>
  <si>
    <t>Plan według Uchwały Rady Powiatu</t>
  </si>
  <si>
    <t>Wyszczególnienie</t>
  </si>
  <si>
    <t>L.p.</t>
  </si>
  <si>
    <t>SUBWENCJE OGÓLNE</t>
  </si>
  <si>
    <t xml:space="preserve">DOCHODY WŁASNE </t>
  </si>
  <si>
    <t>Nadpłaty</t>
  </si>
  <si>
    <t>Zaległości</t>
  </si>
  <si>
    <t xml:space="preserve">                                   </t>
  </si>
  <si>
    <t>Plan i wykonanie dochodów według źródeł z wyszczególnieniem stanów zaległości i nadpłat</t>
  </si>
  <si>
    <t>wykonania budżetu</t>
  </si>
  <si>
    <t>Razem</t>
  </si>
  <si>
    <t>Kultura fizyczna i sport</t>
  </si>
  <si>
    <t>Kultura i ochrona dziedzictwa narodowego</t>
  </si>
  <si>
    <t>Edukacyjna opieka wychowawcza</t>
  </si>
  <si>
    <t>Pozostałe zadania w zakresie polityki społecznej</t>
  </si>
  <si>
    <t>Pomoc społeczna</t>
  </si>
  <si>
    <t>Ochrona zdrowia</t>
  </si>
  <si>
    <t>Oświata i wychowanie</t>
  </si>
  <si>
    <t>Różne rozliczenia</t>
  </si>
  <si>
    <t>Obsługa długu publicznego</t>
  </si>
  <si>
    <t>Bezpieczeństwo publiczne i ochrona przeciwpożarowa</t>
  </si>
  <si>
    <t>Administracja publiczna</t>
  </si>
  <si>
    <t>750</t>
  </si>
  <si>
    <t>Działalność usługowa</t>
  </si>
  <si>
    <t>710</t>
  </si>
  <si>
    <t>Gospodarka mieszkaniowa</t>
  </si>
  <si>
    <t>700</t>
  </si>
  <si>
    <t>Transport i łączność</t>
  </si>
  <si>
    <t>600</t>
  </si>
  <si>
    <t>Leśnictwo</t>
  </si>
  <si>
    <t>020</t>
  </si>
  <si>
    <t>Rolnictwo i łowiectwo</t>
  </si>
  <si>
    <t>010</t>
  </si>
  <si>
    <t>Plan</t>
  </si>
  <si>
    <t>Wydatki</t>
  </si>
  <si>
    <t>Dział</t>
  </si>
  <si>
    <t>756</t>
  </si>
  <si>
    <t xml:space="preserve">Dochody </t>
  </si>
  <si>
    <t>w złotych</t>
  </si>
  <si>
    <t xml:space="preserve">                                                  </t>
  </si>
  <si>
    <t>Załącznik Nr 1</t>
  </si>
  <si>
    <t>do sprawozdania z</t>
  </si>
  <si>
    <t>Ogółem wydatki</t>
  </si>
  <si>
    <t>Odsetki i dyskonto</t>
  </si>
  <si>
    <t>8070</t>
  </si>
  <si>
    <t>Wypłaty z tytułu gwarancji i poręczeń</t>
  </si>
  <si>
    <t>8020</t>
  </si>
  <si>
    <t>Rozliczenia z bankami związane z obsługą długu publicznego</t>
  </si>
  <si>
    <t>8010</t>
  </si>
  <si>
    <t>Rezerwy na inwestycje i zakupy inwestycyjne</t>
  </si>
  <si>
    <t>6800</t>
  </si>
  <si>
    <t>Wydatki na zakupy inwestycyjne jednostek budżetowych</t>
  </si>
  <si>
    <t>6060</t>
  </si>
  <si>
    <t>Wydatki inwestycyjne jednostek budżetowych</t>
  </si>
  <si>
    <t>6050</t>
  </si>
  <si>
    <t>Rezerwy</t>
  </si>
  <si>
    <t>4810</t>
  </si>
  <si>
    <t>Zakup akcesoriów komputerowych, w tym programów i licencji</t>
  </si>
  <si>
    <t>4750</t>
  </si>
  <si>
    <t>Zakup materiałów papierniczych do sprzętu drukarskiego i urządzeń kserograficznych</t>
  </si>
  <si>
    <t>4740</t>
  </si>
  <si>
    <t>Szkolenia pracowników niebędących członkami korpusu służby cywilnej</t>
  </si>
  <si>
    <t>4700</t>
  </si>
  <si>
    <t>Koszty postępowania sądowego i prokuratorskiego</t>
  </si>
  <si>
    <t>4610</t>
  </si>
  <si>
    <t>Kary i odszkodowania wypłacone na rzecz osób fizycznych</t>
  </si>
  <si>
    <t>4590</t>
  </si>
  <si>
    <t>Szkolenia członków korpusu służby cywilnej</t>
  </si>
  <si>
    <t>4550</t>
  </si>
  <si>
    <t>Podatek od towarów i usług (VAT)</t>
  </si>
  <si>
    <t>4530</t>
  </si>
  <si>
    <t>Opłaty na rzecz budżetów jednostek samorządu terytorialnego</t>
  </si>
  <si>
    <t>4520</t>
  </si>
  <si>
    <t>Opłaty na rzecz budżetu państwa</t>
  </si>
  <si>
    <t>4510</t>
  </si>
  <si>
    <t>Pozostałe podatki na rzecz budżetów jst</t>
  </si>
  <si>
    <t>4500</t>
  </si>
  <si>
    <t>Podatek od nieruchomości</t>
  </si>
  <si>
    <t>4480</t>
  </si>
  <si>
    <t>Odpisy na zakładowy fundusz świadczeń socjalnych</t>
  </si>
  <si>
    <t>4440</t>
  </si>
  <si>
    <t>Różne opłaty i składki</t>
  </si>
  <si>
    <t>4430</t>
  </si>
  <si>
    <t>Podróże służbowe zagraniczne</t>
  </si>
  <si>
    <t>4420</t>
  </si>
  <si>
    <t>Podróże służbowe krajowe</t>
  </si>
  <si>
    <t>4410</t>
  </si>
  <si>
    <t>Opłaty za administrowanie i czynsze za budynki, lokale i pomieszczenia garażowe</t>
  </si>
  <si>
    <t>4400</t>
  </si>
  <si>
    <t>Zakup usług obejmujących wykonanie ekspertyz, analiz i opinii</t>
  </si>
  <si>
    <t>4390</t>
  </si>
  <si>
    <t>Zakup usług obejmujących tłumaczenia</t>
  </si>
  <si>
    <t>4380</t>
  </si>
  <si>
    <t>Opłaty z tytułu usług telekomunikacyjnych telefonii stacjonarnej</t>
  </si>
  <si>
    <t>4370</t>
  </si>
  <si>
    <t>Opłaty z tytułu usług telekomunikacyjnych telefonii komórkowej</t>
  </si>
  <si>
    <t>4360</t>
  </si>
  <si>
    <t>Zakup usług dostępu do sieci internet</t>
  </si>
  <si>
    <t>4350</t>
  </si>
  <si>
    <t>Zakup usług pozostałych</t>
  </si>
  <si>
    <t>4300</t>
  </si>
  <si>
    <t>Zakup usług zdrowotnych</t>
  </si>
  <si>
    <t>4280</t>
  </si>
  <si>
    <t>Zakup usług remontowych</t>
  </si>
  <si>
    <t>4270</t>
  </si>
  <si>
    <t>Zakup energii</t>
  </si>
  <si>
    <t>4260</t>
  </si>
  <si>
    <t>Zakup sprzętu i uzbrojenia</t>
  </si>
  <si>
    <t>4250</t>
  </si>
  <si>
    <t>Zakup pomocy naukowych, dydaktycznych i książek</t>
  </si>
  <si>
    <t>4240</t>
  </si>
  <si>
    <t>Zakup leków i materiałów medycznych</t>
  </si>
  <si>
    <t>4230</t>
  </si>
  <si>
    <t>Zakup środków żywności</t>
  </si>
  <si>
    <t>4220</t>
  </si>
  <si>
    <t>Zakup materiałów i wyposażenia</t>
  </si>
  <si>
    <t>4210</t>
  </si>
  <si>
    <t>Równoważniki pieniężne i ekwiwalenty dla żołnierzy i funkcjonariuszy</t>
  </si>
  <si>
    <t>4180</t>
  </si>
  <si>
    <t>Wynagrodzenia bezosobowe</t>
  </si>
  <si>
    <t>4170</t>
  </si>
  <si>
    <t>Pokrycie ujemnego wyniku finansowego i przejętych zobowiązań po likwidowanych i przekształcanych jednostkach zaliczanych do sektora finansów publicznych</t>
  </si>
  <si>
    <t>4160</t>
  </si>
  <si>
    <t>Składki na ubezpieczenia zdrowotne</t>
  </si>
  <si>
    <t>4130</t>
  </si>
  <si>
    <t>Składki na Fundusz Pracy</t>
  </si>
  <si>
    <t>4120</t>
  </si>
  <si>
    <t>Składki na ubezpieczenia społeczne</t>
  </si>
  <si>
    <t>4110</t>
  </si>
  <si>
    <t>Dodatkowe uposażenie roczne dla żołnierzy zawodowych oraz nagrody roczne dla funkcjonariuszy</t>
  </si>
  <si>
    <t>4070</t>
  </si>
  <si>
    <t xml:space="preserve">Pozostałe należności żołnierzy zawodowych i nadterminowych oraz funkcjonariuszy </t>
  </si>
  <si>
    <t>4060</t>
  </si>
  <si>
    <t>Uposażenia żołnierzy zawodowych i nadterminowych oraz funkcjonariuszy</t>
  </si>
  <si>
    <t>4050</t>
  </si>
  <si>
    <t>Dodatkowe wynagrodzenia roczne</t>
  </si>
  <si>
    <t>4040</t>
  </si>
  <si>
    <t>Wynagrodzenia osobowe członków korpusu służby cywilnej</t>
  </si>
  <si>
    <t>4020</t>
  </si>
  <si>
    <t>Wynagrodzenia osobowe pracowników</t>
  </si>
  <si>
    <t>4010</t>
  </si>
  <si>
    <t>Inne formy pomocy dla uczniów</t>
  </si>
  <si>
    <t>3260</t>
  </si>
  <si>
    <t>Stypendia dla uczniów</t>
  </si>
  <si>
    <t>3240</t>
  </si>
  <si>
    <t>Świadczenia społeczne</t>
  </si>
  <si>
    <t>3110</t>
  </si>
  <si>
    <t>Wydatki osobowe niezaliczone do uposażeń wypłacane żołnierzom i funkcjonariuszom</t>
  </si>
  <si>
    <t>3070</t>
  </si>
  <si>
    <t>Różne wydatki na rzecz osób fizycznych</t>
  </si>
  <si>
    <t>3030</t>
  </si>
  <si>
    <t>Wydatki osobowe niezaliczane do wynagrodzeń</t>
  </si>
  <si>
    <t>3020</t>
  </si>
  <si>
    <t>Dotacja celowa z budżetu na finansowanie lub dofinansowanie zadań zleconych do realizacji stowarzyszeniom</t>
  </si>
  <si>
    <t>2820</t>
  </si>
  <si>
    <t>Dotacje celowe z budżetu na finansowanie lub dofinansowanie prac remontowych i konserwatorskich obiektów zabytkowych przekazane jednostkom niezaliczanym do sektora finansów publicznych</t>
  </si>
  <si>
    <t>2720</t>
  </si>
  <si>
    <t>Dotacja podmiotowa z budżetu dla jednostek niezaliczanych do sektora finansów publicznych</t>
  </si>
  <si>
    <t>2580</t>
  </si>
  <si>
    <t>Dotacja podmiotowa z budżetu dla niepublicznej jednostki systemu oświaty</t>
  </si>
  <si>
    <t>2540</t>
  </si>
  <si>
    <t>Dotacje celowe przekazane do samorządu województwa na zadania bieżące realizowane na podstawie porozumień (umów) między jednostkami samorządu terytorialnego</t>
  </si>
  <si>
    <t>Dotacje celowe przekazane dla powiatu na zadania bieżące realizowane na podstawie porozumień (umów) między jednostkami samorządu terytorialnego</t>
  </si>
  <si>
    <t>Nazwa</t>
  </si>
  <si>
    <t>Załącznik Nr 11</t>
  </si>
  <si>
    <t>Pozostała działalność</t>
  </si>
  <si>
    <t>Ochrona zabytków i opieka nad zabytkami</t>
  </si>
  <si>
    <t>Biblioteki</t>
  </si>
  <si>
    <t>Pomoc materialna dla uczniów</t>
  </si>
  <si>
    <t>Specjalne ośrodki wychowawcze</t>
  </si>
  <si>
    <t>Powiatowe centra pomocy rodzinie</t>
  </si>
  <si>
    <t>Rodziny zastępcze</t>
  </si>
  <si>
    <t>Domy pomocy społecznej</t>
  </si>
  <si>
    <t>Placówki opiekuńczo-wychowawcze</t>
  </si>
  <si>
    <t>Szkoły zawodowe</t>
  </si>
  <si>
    <t>Licea profilowane</t>
  </si>
  <si>
    <t>Licea ogólnokształcące</t>
  </si>
  <si>
    <t>Komendy powiatowe Państwowej Straży Pożarnej</t>
  </si>
  <si>
    <t>75020</t>
  </si>
  <si>
    <t>Drogi publiczne wojewódzkie</t>
  </si>
  <si>
    <t>60013</t>
  </si>
  <si>
    <t>Gospodarka leśna</t>
  </si>
  <si>
    <t>02001</t>
  </si>
  <si>
    <t>Rozdział</t>
  </si>
  <si>
    <t>Odsetki od dotacji wykorzystanych niezgodnie z przeznaczeniem lub pobranych w nadmiernej wysokości</t>
  </si>
  <si>
    <t>6260</t>
  </si>
  <si>
    <t>6410</t>
  </si>
  <si>
    <t>Dotacje otrzymane z funduszy celowych na finansowanie lub dofinansowanie kosztów realizacji inwestycji i zakupów inwestycyjnych jednostek sektora finansów publicznych</t>
  </si>
  <si>
    <t>Dotacje celowe otrzymane z budżetu państwa na inwestycje i zakupy inwestycyjne z zakresu administracji rządowej oraz inne zadania zlecone ustawami realizowane przez powiat</t>
  </si>
  <si>
    <t xml:space="preserve">do sprawozdania z </t>
  </si>
  <si>
    <t>Grzywny i inne kary pieniężne od osób prawnych i innych jednostek organizacyjnych</t>
  </si>
  <si>
    <t>Dochody ze sprzedaży składników majątkowych</t>
  </si>
  <si>
    <t>7.</t>
  </si>
  <si>
    <t>8.</t>
  </si>
  <si>
    <t>Dochody od osób prawnych, osób fizycznych…</t>
  </si>
  <si>
    <t>wykonania budżetu powiatu nakielskiego</t>
  </si>
  <si>
    <t>Ogółem</t>
  </si>
  <si>
    <t>Rehabilitacja zawodowa i społeczna osób niepełnosprawnych</t>
  </si>
  <si>
    <t>Załącznik Nr 16</t>
  </si>
  <si>
    <t>Załącznik Nr 15</t>
  </si>
  <si>
    <t>Załącznik Nr 14</t>
  </si>
  <si>
    <t>świadczenia społeczne</t>
  </si>
  <si>
    <t>pochodne od wynagrodzeń</t>
  </si>
  <si>
    <t>wynagrodzenia</t>
  </si>
  <si>
    <t>Wydatki majątkowe</t>
  </si>
  <si>
    <t>w tym:</t>
  </si>
  <si>
    <t>Wydatki bieżące</t>
  </si>
  <si>
    <t>z tego:</t>
  </si>
  <si>
    <t>Załącznik Nr 13</t>
  </si>
  <si>
    <t>Inne jednostki nie zaliczane do sektora finansów publicznych</t>
  </si>
  <si>
    <t>Stowarzyszenia</t>
  </si>
  <si>
    <t xml:space="preserve">Niepubliczne szkoły i placówki oświatowo-wychowawcze </t>
  </si>
  <si>
    <t>Inne jednostki samorządu terytorialnego (na podstawie porozumień, umów)</t>
  </si>
  <si>
    <t>Załącznik Nr 12</t>
  </si>
  <si>
    <t>Dotacje ogółem</t>
  </si>
  <si>
    <t>DOCHODY</t>
  </si>
  <si>
    <t>Załącznik Nr 9</t>
  </si>
  <si>
    <t>Starostwa Powiatowe</t>
  </si>
  <si>
    <t>WYDATKI</t>
  </si>
  <si>
    <t>Załącznik Nr 8</t>
  </si>
  <si>
    <t>Wydatki ogółem</t>
  </si>
  <si>
    <t xml:space="preserve">Stan środków pieniężnych na koniec okresu sprawozdawczego ogółem   </t>
  </si>
  <si>
    <t>Stan  środków na koniec okresu sprawozdawczego</t>
  </si>
  <si>
    <t>Podatek od towarów i usług VAT</t>
  </si>
  <si>
    <t>Otrzymane spadki, zapisy i darowizny w postaci pieniężnej</t>
  </si>
  <si>
    <t>0960</t>
  </si>
  <si>
    <t>Stan  środków na początek roku</t>
  </si>
  <si>
    <t>Dochody</t>
  </si>
  <si>
    <t>Stołówki szkolne</t>
  </si>
  <si>
    <t>% wykon.</t>
  </si>
  <si>
    <t>Plan na   2008 r.</t>
  </si>
  <si>
    <t>Rozdz.</t>
  </si>
  <si>
    <t>do sprawozdania</t>
  </si>
  <si>
    <t>z wykonania budżetu</t>
  </si>
  <si>
    <t>powiatu nakielskiego</t>
  </si>
  <si>
    <t>853</t>
  </si>
  <si>
    <t>Sprawozdanie z wykonania planu dochodów własnych i wydatków z nich finansowanych                                               za 2008 rok</t>
  </si>
  <si>
    <t>Zakup akcesoriów komputerowych w tym programów i licencji</t>
  </si>
  <si>
    <t xml:space="preserve">Stan środków pieniężnych na początek okresu sprawozdawczego ogółem   </t>
  </si>
  <si>
    <t>Załącznik Nr 21  do sprawozdania z wykonania budżetu powiatu nakielskiego        za 2008 rok</t>
  </si>
  <si>
    <t>2328</t>
  </si>
  <si>
    <t>2329</t>
  </si>
  <si>
    <t>85395</t>
  </si>
  <si>
    <t>4178</t>
  </si>
  <si>
    <t>4218</t>
  </si>
  <si>
    <t>4308</t>
  </si>
  <si>
    <t>4179</t>
  </si>
  <si>
    <t>4219</t>
  </si>
  <si>
    <t>4309</t>
  </si>
  <si>
    <t>2008</t>
  </si>
  <si>
    <t>2009</t>
  </si>
  <si>
    <t>4118</t>
  </si>
  <si>
    <t>4128</t>
  </si>
  <si>
    <t>4119</t>
  </si>
  <si>
    <t>4129</t>
  </si>
  <si>
    <t>Młodzieżowe ośrodki wychowawcze</t>
  </si>
  <si>
    <t>Wykonane dochody - 2008 rok</t>
  </si>
  <si>
    <t>Planowane dochody - 2008 rok</t>
  </si>
  <si>
    <t>Deficyt budżetu</t>
  </si>
  <si>
    <t>Planowany deficyt</t>
  </si>
  <si>
    <t>Wykonane wydatki</t>
  </si>
  <si>
    <t>Planowane wydatki</t>
  </si>
  <si>
    <t>Wykonane dochody</t>
  </si>
  <si>
    <t>Planowane dochody</t>
  </si>
  <si>
    <t>Nadwyżka budżetu</t>
  </si>
  <si>
    <t>Planowane wydatki - 2008 rok</t>
  </si>
  <si>
    <t>Wykonane wydatki - 2008 rok</t>
  </si>
  <si>
    <t>za  2009 rok</t>
  </si>
  <si>
    <t>Sprawozdanie z wykonania dochodów i wydatków budżetowych w powiecie nakielskim za 2009 rok</t>
  </si>
  <si>
    <t xml:space="preserve">Prognozowane dochody budżetowe powiatu na 2009 rok </t>
  </si>
  <si>
    <t xml:space="preserve">Planowane wydatki budżetowe powiatu na 2009 rok     </t>
  </si>
  <si>
    <t>Deficyt budżetu powiatu za 2009 ROK</t>
  </si>
  <si>
    <t xml:space="preserve">Wykonanie prognozowanych dochodów budżetowych powiatu za 2009 rok </t>
  </si>
  <si>
    <t xml:space="preserve">Wykonanie planu wydatków budżetowych powiatu za 2009 rok     </t>
  </si>
  <si>
    <t>752</t>
  </si>
  <si>
    <t>Obrona narodowa</t>
  </si>
  <si>
    <t>Gospodarka komunalna i ochrona środowiska</t>
  </si>
  <si>
    <t>Sprawozdanie z wykonania prognozowanych dochodów budżetowych powiatu nakielskiego według źródeł za 2009 rok</t>
  </si>
  <si>
    <t>Załącznik Nr 5 do sprawozdania z wykonania budżetu powiatu nakielskiego za 2009 rok</t>
  </si>
  <si>
    <t>za 2009 rok</t>
  </si>
  <si>
    <t>Sprawozdanie z wykonania planu wydatków budżetowych powiatu nakielskiego według źródeł za 2009 rok</t>
  </si>
  <si>
    <t>DOTACJE - POROZUMIENIA Z A.R.</t>
  </si>
  <si>
    <t>Uzupełniająca</t>
  </si>
  <si>
    <r>
      <t>Zaległości w wysokości 12.107,57 zł dotyczą: rozdział 70005</t>
    </r>
    <r>
      <rPr>
        <sz val="11"/>
        <rFont val="Times New Roman"/>
        <family val="1"/>
        <charset val="238"/>
      </rPr>
      <t>§</t>
    </r>
    <r>
      <rPr>
        <sz val="11"/>
        <rFont val="Times New Roman CE"/>
        <family val="1"/>
        <charset val="238"/>
      </rPr>
      <t>0750§0970 - 4.982,45 zł zaległość w opłacie za najem lokalu i z tytułu odsetek od nieterminowych wpłat, rozdział 75618§0690 - 269,70 zł zaległości osoby fiz. w opłacie za zajęcie pasa drogowego, rozdział 80130§0830 - 450,00 zł zaległość w opłacie za usługi,  rozdział 85202§0830 - 6.405,42 zł zaległości we wpłatach za pobyt w Domu Pomocy Społecznej.  Windykacja zaległości przebiega sprawnie, jest prowadzona na bieżąco i podlega ścisłej kontroli. Wystawiane są wezwania do zapłaty.</t>
    </r>
  </si>
  <si>
    <t xml:space="preserve">% </t>
  </si>
  <si>
    <t>Otrzymane spadki, zapisy, darowizny w postaci pieniężnej</t>
  </si>
  <si>
    <t>2120</t>
  </si>
  <si>
    <t>Dotacje celowe otrzymane z budżetu państwa na zadania bieżące realizowane przez powiat na podstawie porozumień z organami administracji rządowej</t>
  </si>
  <si>
    <t>2707</t>
  </si>
  <si>
    <t>2710</t>
  </si>
  <si>
    <t>2760</t>
  </si>
  <si>
    <t>Środki na dofinansowanie własnych zadań bieżących gmin (związkó gmin), powiatów, (związkó powiatów), samorządów województw, pozyskane z innych źródeł</t>
  </si>
  <si>
    <t>Wpływy z pomocy finansowej udzielanej między jednostkami samorządu terytorialnego na dofinansowanie własnych zadań bieżących</t>
  </si>
  <si>
    <t>Środki na uzupełnienie dochodów powiatu</t>
  </si>
  <si>
    <t>6208</t>
  </si>
  <si>
    <t>6209</t>
  </si>
  <si>
    <t xml:space="preserve">Dotacje rozwojowe </t>
  </si>
  <si>
    <t>Dotacje rozwojowe</t>
  </si>
  <si>
    <t>6300</t>
  </si>
  <si>
    <t>Wpływy z tytułu pomocy finansowej udzielanej między jednostkami samorządu terytorialnego na dofinansowanie własnych zadań inwestycyjnych i zakupów inwestycyjnych</t>
  </si>
  <si>
    <t>6430</t>
  </si>
  <si>
    <t>Dotacje celowe otrzymane z budżetu państwa na realizację inwestycji i zakupów inwestycyjnych własnych powiatu</t>
  </si>
  <si>
    <t>Dotacje celowe przekazane gminie na zadania bieżące realizowane na podstawie porozumień (umów) między jednostkami samorządu terytorialnego</t>
  </si>
  <si>
    <t>Dotacja celowa na pomoc finansową udzielaną między jednostkami samorządu terytorialnego na dofinansowanie własnych zadań bieżących</t>
  </si>
  <si>
    <t>3000</t>
  </si>
  <si>
    <t>Wpłaty jednostek na fundusz celowy</t>
  </si>
  <si>
    <t>3040</t>
  </si>
  <si>
    <t>Nagrody o charakterze szczególnym nie zaliczane do wynagrodzeń</t>
  </si>
  <si>
    <t>4018</t>
  </si>
  <si>
    <t>4019</t>
  </si>
  <si>
    <t>4048</t>
  </si>
  <si>
    <t>4049</t>
  </si>
  <si>
    <t>4177</t>
  </si>
  <si>
    <t>4217</t>
  </si>
  <si>
    <t>4228</t>
  </si>
  <si>
    <t>4229</t>
  </si>
  <si>
    <t>4247</t>
  </si>
  <si>
    <t>4248</t>
  </si>
  <si>
    <t>4249</t>
  </si>
  <si>
    <t>4307</t>
  </si>
  <si>
    <t>4417</t>
  </si>
  <si>
    <t>4418</t>
  </si>
  <si>
    <t>4419</t>
  </si>
  <si>
    <t>4427</t>
  </si>
  <si>
    <t>4437</t>
  </si>
  <si>
    <t>4438</t>
  </si>
  <si>
    <t>4439</t>
  </si>
  <si>
    <t>4448</t>
  </si>
  <si>
    <t>4449</t>
  </si>
  <si>
    <t>4747</t>
  </si>
  <si>
    <t>4748</t>
  </si>
  <si>
    <t>4749</t>
  </si>
  <si>
    <t>4757</t>
  </si>
  <si>
    <t>4758</t>
  </si>
  <si>
    <t>4759</t>
  </si>
  <si>
    <t>6058</t>
  </si>
  <si>
    <t>6059</t>
  </si>
  <si>
    <t>6068</t>
  </si>
  <si>
    <t>6069</t>
  </si>
  <si>
    <t>4580</t>
  </si>
  <si>
    <t>Dotacja celowa na pomoc finansową udzielaną między jednostkami samorządu terytorialnego na dofinansowanie własnych zadań inwestycyjnych i zakupów inwestycyjnych</t>
  </si>
  <si>
    <t>8110</t>
  </si>
  <si>
    <t>Odsetki od samorządowych papierów wartościowych</t>
  </si>
  <si>
    <t>Sprawozdanie z przekazanych dotacji przez powiat nakielski w 2009 roku</t>
  </si>
  <si>
    <t>Sprawozdanie z wykonania planu udzielonych dotacji przez powiat nakielski dla innych jednostek samorządu terytorialnego na podstawie porozumień (umów) za 2009 rok</t>
  </si>
  <si>
    <t>75075</t>
  </si>
  <si>
    <t>Promocja jednostek samorządu terytorialnego</t>
  </si>
  <si>
    <t>900</t>
  </si>
  <si>
    <t>Oświetlenie ulic, placów i dróg</t>
  </si>
  <si>
    <t>921</t>
  </si>
  <si>
    <t>Dotacje celowe przekazane gminie na zadania bieżące realizowanena podstawie porozumien (umów) między jednostkami samorządu terytorialnego</t>
  </si>
  <si>
    <t>926</t>
  </si>
  <si>
    <t>Obiekty sportowe</t>
  </si>
  <si>
    <t>Sprawozdanie z wykonania planu udzielonych dotacji przez powiat nakielski dla niepublicznych szkół i placówek oświatowo-wychowawczych za 2009 rok</t>
  </si>
  <si>
    <t>Sprawozdanie z wykonania planu udzielonych dotacji przez powiat nakielski dla innych jednostek nie zaliczanych do sektora finansów publicznych za 2009 rok</t>
  </si>
  <si>
    <t>powiatu nakielskiego za 2009 rok</t>
  </si>
  <si>
    <t>Sprawozdanie z wykonania planu udzielonych dotacji przez powiat nakielski dla stowarzyszeń za 2009 rok</t>
  </si>
  <si>
    <t>Drogi publiczne powiatowe</t>
  </si>
  <si>
    <t>Sprawozdanie z otrzymanych dotacji związanych z realizacją zadań własnych powiatu nakielskiego za 2009 rok</t>
  </si>
  <si>
    <t>Sprawozdanie z otrzymanych dotacji związanych z realizacją zadań wykonywanych na podstawie porozumień (umów) między jednostkami samorządu terytorialnego za 2009 rok</t>
  </si>
  <si>
    <t>Paragraf</t>
  </si>
  <si>
    <t>Treść</t>
  </si>
  <si>
    <t>854</t>
  </si>
  <si>
    <t>109 200,00</t>
  </si>
  <si>
    <t>85420</t>
  </si>
  <si>
    <t>Razem:</t>
  </si>
  <si>
    <t>155,00</t>
  </si>
  <si>
    <t>25,00</t>
  </si>
  <si>
    <t>20,00</t>
  </si>
  <si>
    <t>16 600,00</t>
  </si>
  <si>
    <t xml:space="preserve">Szkolenia pracowników niebędących członkami korpusu służby cywilnej </t>
  </si>
  <si>
    <t>6 400,00</t>
  </si>
  <si>
    <t>%</t>
  </si>
  <si>
    <t>Sprawozdanie z otrzymanych dotacji związanych z realizacją zadań z zakresu administracji rządowej wykonywanych na podstawie   porozumień z organami administracji rządowej w 2009 rok</t>
  </si>
  <si>
    <t>Planowane wydatki - 2009 rok</t>
  </si>
  <si>
    <t>Wykonane wydatki - 2009 rok</t>
  </si>
  <si>
    <t>Planowane dochody - 2009 rok</t>
  </si>
  <si>
    <t>Wykonane dochody - 2009 rok</t>
  </si>
  <si>
    <t>Deficyt budżetu powiatu za 2009 rok</t>
  </si>
  <si>
    <t>z tego źródła finansowania</t>
  </si>
  <si>
    <t>kredyty, pożyczki, obligacje</t>
  </si>
  <si>
    <t>środki pochodzące z innych źródeł*</t>
  </si>
  <si>
    <t>środki wymienione w art. 5 ust. 1 pkt 2 i 3 u.f.p.</t>
  </si>
  <si>
    <t>Partycypacja w budowie ścieżki rowerowo-pieszej Nakło-Paterek 100.000,00 zł i partycypacja w przygotowaniu dokumentacji nowego rozwiązania komunikacyjnego - skrzyżowanie dróg Nr 241 i Nr 246 w Paterku</t>
  </si>
  <si>
    <t>A.</t>
  </si>
  <si>
    <t>Gmina Nakło</t>
  </si>
  <si>
    <t xml:space="preserve">B. </t>
  </si>
  <si>
    <t>C.</t>
  </si>
  <si>
    <t>Modernizacja (Remont) drogi powiatowej Nr 1916 Samostrzel - Sadki</t>
  </si>
  <si>
    <t>Zarząd Dróg Powiatowych</t>
  </si>
  <si>
    <t>Modernizacja (Remont) drogi powiatowej Nr 1912 Liszkowo-Sadki</t>
  </si>
  <si>
    <t>Modernizacja (Remont) drogi powiatowej Nr 1905 Liszkowo-Mrocza</t>
  </si>
  <si>
    <t>Modernizacja (Remont) drogi powiatowej Nr 1921 Paterek-Łankowiczki</t>
  </si>
  <si>
    <t>Przebudowa drogi powiatowej Nr 1932 Sipiory-Czerwonak</t>
  </si>
  <si>
    <t>Modernizacja (Remont) drogi powiatowej nr 1934 Zalesie Szaradowo</t>
  </si>
  <si>
    <t>Modernizacja (Remont) drogi powiatowej nr 1950 Rynarzewo -Łabiszyn</t>
  </si>
  <si>
    <t>Modernizacja (Remont) drogi powiatowej Nr 1928 Smogulec - Kcynia</t>
  </si>
  <si>
    <t xml:space="preserve">Modernizacja (Remont) drogi powiatowej Nr 1906 Dziunin-Mrocza  </t>
  </si>
  <si>
    <t>6050 6058 6059</t>
  </si>
  <si>
    <t>Rozbudowa drogi powiatowej Nr 1939 Miastowice-Podobowice</t>
  </si>
  <si>
    <t>Modernizacja (Remont) drogi powiatowej Nr 1930 Dobieszewko-Kcynia</t>
  </si>
  <si>
    <t xml:space="preserve">ABC </t>
  </si>
  <si>
    <t>Modernizacja (Remont) połączenia drogowego łączącego drogę krajową Nr 5 z drogą wojewódzką Nr 247 Zalesie-Królikowo-Dąbrówka Słupska - droga powiatowa Nr 1944 i Nr 1943</t>
  </si>
  <si>
    <t>Modernizacja (Remont) drogi powiatowej Nr 1926 Nakło-Bydgoszcz</t>
  </si>
  <si>
    <t>Zakup dwóch zestawów komputerowych dla Zarządu Drogowego</t>
  </si>
  <si>
    <t>B.</t>
  </si>
  <si>
    <t xml:space="preserve">Zakup kosiarki bijakowej dla Zarządu Dróg Powiatowych </t>
  </si>
  <si>
    <t>Instalacja klimatyzacji w budynku Starostwa Powiatowego w Nakle nad Notecią</t>
  </si>
  <si>
    <t>Starostwo Powiatowe</t>
  </si>
  <si>
    <t xml:space="preserve">Rezerwy na wydatki, których szczegółowy podział na pozycje klasyfikacji budżetowej nie mógł być dokonany w okresie planowania budżetu </t>
  </si>
  <si>
    <t>Zakup systemu informatycznego w Starostwie Powiatowym - Wydział Finansowy</t>
  </si>
  <si>
    <t>Zakup sprzętu informatycznego - zestawy komputerowe dla Starostwa Powiatowego</t>
  </si>
  <si>
    <t>Rozbudowa sieci komputerowej w Starostwie Powiatowym, zakup serwera na systemie Windows 2003 Serwer</t>
  </si>
  <si>
    <t>Budowa sali gimnastycznej przy                 I Liceum Ogólnokształcącym w Szubinie</t>
  </si>
  <si>
    <t>Budowa centrum rekreacyjno-sportowego (sali gimnastycznej) przy ZSP im. S. Staszica w Nakle nad Notecią</t>
  </si>
  <si>
    <t>Opracowanie studium wykonalności przystani wodnej na rzece Noteć w Nakle nad Notecią</t>
  </si>
  <si>
    <t>Budowa przystani wodnej na rzece Noteć w Nakle nad Notecią - dokumentacja projektowa</t>
  </si>
  <si>
    <t>Budowa boiska sportowego Orlik przy ZSP w Szubinie</t>
  </si>
  <si>
    <t>Termomodernizacja budynku internatu przy ZSP w Szubinie (docieplenie ścian, wymiana okien, drzwi)</t>
  </si>
  <si>
    <t>Zakup kontenera sanitarnego na przystań wodną</t>
  </si>
  <si>
    <t>Zespół Szkół Żeglugi Śródlądowej</t>
  </si>
  <si>
    <t>Termomodernizacja budynku szkoły ZSŻŚ w Nakle nad Notecią (docieplenie ścian, wymiana okien, docieplenie dachu)</t>
  </si>
  <si>
    <t>Termomodernizacja budynku szkoły ZSP w Nakle nad Notecią (docieplenie elewacji,)</t>
  </si>
  <si>
    <t>Zakup pomp wodnych do silników głównych statku szkolnego</t>
  </si>
  <si>
    <t>Instalacja nagłośnienia i monitoringu na statku szkolnym "Łokietek"</t>
  </si>
  <si>
    <t>Zakup statku Bizon-B-16 dla ZSŻŚ w Nakle nad Notecią</t>
  </si>
  <si>
    <t>Termomodernizacja budynku szkoły ZSS w Szubinie (docieplenie ścian, wymiana okien,docieplenie dachu)</t>
  </si>
  <si>
    <t xml:space="preserve">Pomoc finansowa na budowę oświetlenia przy drodze powiatowej 1926 Nakło- Bydgoszcz na odcinku Nakło-Występ </t>
  </si>
  <si>
    <t>Partycypacja w kosztach budowy basenu w Nakle nad Notecią</t>
  </si>
  <si>
    <t>Zakup samochodu - bus dla Młodzieżowego Ośrodka Wychowawczego w Samostrzelu</t>
  </si>
  <si>
    <t>Młodzieżowy Ośrodek Wychowawczy w Samostrzelu</t>
  </si>
  <si>
    <t>Zakup syreny elektronicznej typu DSE do powiadamiania o zagrożeniach</t>
  </si>
  <si>
    <t>Zakup dwóch zestawów komputerowych w celu zorganizowania bezpiecznych stanowisk pracy w Starostwie Powiatowym w Nakle nad Notecią - referat Spraw Obywatelskich i Zarządzania Kryzysowego</t>
  </si>
  <si>
    <t xml:space="preserve">Zakup pięciu fantomów do szkolenia z zakresu udzielania pierwszej pomocy </t>
  </si>
  <si>
    <t>Budowa szybu i instalacja windy dla Środowiskowego Domu Samopomocy w Nakle nad Notecią</t>
  </si>
  <si>
    <t xml:space="preserve">Dom Pomocy Społecznej </t>
  </si>
  <si>
    <t xml:space="preserve">Modernizacja budynku w Szubinie przeznaczonego na filię Powiatowego Urzędu Pracy </t>
  </si>
  <si>
    <t>Zakup specjalistycznego sprzętu - chropowatościomierza w związku z realizacją projektu "Wierzę w siebie mam możliwości"</t>
  </si>
  <si>
    <t>Pomoc finansowa dla Gminy Mrocza na wyposażenie Centrum Przygotowań Olimpijskich dla Dziewcząt</t>
  </si>
  <si>
    <t>Wykonanie drzwi dwuskrzydłowych wewnętrznych do świetlicy w MOW</t>
  </si>
  <si>
    <t>Zakup serwera do obsługi programu SIPOMOST dla PCPR w Nakle</t>
  </si>
  <si>
    <t>Powiatowe Centrum Pomocy Rodzinie</t>
  </si>
  <si>
    <t>Zakup urządzenia do czyszczenia parkietu i wykładziny ochronnej</t>
  </si>
  <si>
    <t>ZSP im. s.Staszica w Nakle</t>
  </si>
  <si>
    <t>Zakup hydraulicznego podnośnika wannowego</t>
  </si>
  <si>
    <t>x</t>
  </si>
  <si>
    <t>Lp.</t>
  </si>
  <si>
    <t>Nazwa zadania</t>
  </si>
  <si>
    <t>dochody własne</t>
  </si>
  <si>
    <t xml:space="preserve">Jednostka </t>
  </si>
  <si>
    <t>Przychody ogółem:</t>
  </si>
  <si>
    <t>Kredyty</t>
  </si>
  <si>
    <t>§ 952</t>
  </si>
  <si>
    <t>Pożyczki</t>
  </si>
  <si>
    <t>Pożyczki na finansowanie zadań realizowanych z udziałem środków pochodzących z budżetu Unii Europejskiej</t>
  </si>
  <si>
    <t>§ 903</t>
  </si>
  <si>
    <t>Spłaty pożyczek udzielonych</t>
  </si>
  <si>
    <t>§ 951</t>
  </si>
  <si>
    <t>Prywatyzacja majątku jednostki samorządu terytorialnego</t>
  </si>
  <si>
    <t>§ 944</t>
  </si>
  <si>
    <t>Nadwyżka budżetu z lat ubiegłych</t>
  </si>
  <si>
    <t>§ 957</t>
  </si>
  <si>
    <t>Papiery wartościowe (obligacje)</t>
  </si>
  <si>
    <t>§ 931</t>
  </si>
  <si>
    <t>Inne źródła (wolne środki)</t>
  </si>
  <si>
    <t>§ 955</t>
  </si>
  <si>
    <t>Rozchody ogółem:</t>
  </si>
  <si>
    <t>Spłaty kredytów</t>
  </si>
  <si>
    <t>§ 992</t>
  </si>
  <si>
    <t>Spłaty pożyczek</t>
  </si>
  <si>
    <t>Spłaty pożyczek otrzymanych na finansowanie zadań realizowanych z udziałem środków pochodzących z budżetu Unii Europejskiej</t>
  </si>
  <si>
    <t>§ 963</t>
  </si>
  <si>
    <t>Udzielone pożyczki</t>
  </si>
  <si>
    <t>§ 991</t>
  </si>
  <si>
    <t>Lokaty</t>
  </si>
  <si>
    <t>§ 994</t>
  </si>
  <si>
    <t>Wykup papierów wartościowych (obligacji)</t>
  </si>
  <si>
    <t>§ 982</t>
  </si>
  <si>
    <t>Rozchody z tytułu innych rozliczeń</t>
  </si>
  <si>
    <t>§ 995</t>
  </si>
  <si>
    <t xml:space="preserve">Kwota planowana </t>
  </si>
  <si>
    <t xml:space="preserve"> §</t>
  </si>
  <si>
    <t>Kwota            wykonana</t>
  </si>
  <si>
    <t xml:space="preserve">%      </t>
  </si>
  <si>
    <t>Sprawozdanie z realizacji zadań inwestycyjnych powiatu nakielskiego w 2009 roku</t>
  </si>
  <si>
    <t>109199,94</t>
  </si>
  <si>
    <t>Załącznik Nr 21 do sprawozdania z wykonania budżetu powiatu nakielskiego za 2009 rok</t>
  </si>
  <si>
    <t>Sprawozdanie z wykonania                                                                                                                planu dochodów własnych i wydatków z nich finansowanych za  2009 rok</t>
  </si>
  <si>
    <t>do sprawozdania z wykonania</t>
  </si>
  <si>
    <t>budżetu powiatu nakielskiego</t>
  </si>
  <si>
    <t>Załącznik Nr 4                                                  do sprawozdania z wykonania budżetu powiatu nakielskiego za 2009 rok</t>
  </si>
  <si>
    <t xml:space="preserve">Nadpłaty w wysokości 16.399,24 zł dotyczą: rozdziałał 70005§0920 - 12,84 zł odsetek nadpłaconych przez osobę wynajmującą lokal, rozdziałał 75622§001 - 34.324 zł nadpłata z MF z tytułu udziałów we wpływach z PIT, rozdział 75622§002 - 0,48 zł nadpłata US z tytułu udziału w CIT, rozdziałał 85202§0830 - 16.385,92 zł nadpłata w przekazanych opłatach mieszkańców za pobyt w Domu Pomocy Społecznej od osób otrzymujących świadczenie z terminem na koniec miesiąca bieżącego, za miesiąc następny. </t>
  </si>
  <si>
    <t>Plan na   2009 r.</t>
  </si>
  <si>
    <t>2700</t>
  </si>
  <si>
    <t>Środki na dofinansowanie własnych zadań bieżących gmin, powiatów, samorządów województw, pozyskane z innych źródeł</t>
  </si>
  <si>
    <t>Skłądki na Fundusz Pracy</t>
  </si>
  <si>
    <t>Wpłata do budżetu nadwyżki dochodów własnych</t>
  </si>
  <si>
    <t>Załącznik Nr 7                do sprawozdania z wykonania budżetu powiatu nakielskiego za 2009 rok</t>
  </si>
  <si>
    <t>Załącznik Nr 18                                                  do sprawozdania z wykonania budżetu powiatu nakielskiego za 2009 rok</t>
  </si>
  <si>
    <t>Załącznik Nr 19                          do sprawozdania z wykonania budżetu powiatu nakielskiego za 2009 rok</t>
  </si>
  <si>
    <t xml:space="preserve">Zgodnie ze sprawozdaniem Rb – NDS za 2009 rok  budżet powiatu nakielskiego na 31 grudnia 2009 roku zamyka się deficytem w wysokości 4.410.659,08 zł przy planowanym w wysokości 8.868.230,00 zł. Sprawozdanie przedstawia kwotę nadwyżki z lat ubiegłych w wysokości 5.713.289,12 zł oraz kwotę wolnych środków z rozliczeń kredytowych z lat ubiegłych w wysokości 2.511.797,25 zł. Kwotę wolnych środków z rozliczeń kredytowych w wysokości 2.490.231,00 zł  wykorzystano na spłatę kredytów i pożyczek, natomiast kwota 5.734.855,37 zł stanowi kwotę nadwyżki budżetowej z lat ubiegłych. Rozliczenie roku 2009 przedstawia, że powiat posiada nierozdysponowaną nadwyżkę z lat ubiegłych w wysokości 3.939.696,29 zł, ponieważ w części wynoszącej 1.795.159,08 zł wykorzystano niniejszą nadwyżkę jako źródło pokrycia deficytu. Powiat nakielski za rok 2009 nie posiada wolnych środków z tytułu rozliczeń kredytów i pożyczek. Pobrany kredyt bankowy w wysokości 1.950.000,00 zł oraz pożyczka z WFOŚiGW w Toruniu w kwocie 665.500,00 zł została wykorzystana w pełnej wysokości. </t>
  </si>
  <si>
    <t>Sprawozdanie z realizacji przychodów i rozchodów budżetowych w 2009 roku</t>
  </si>
  <si>
    <t>2400</t>
  </si>
  <si>
    <t>Wpływy do budżetu nadwyżki dochodów własnych lub środków obrotowych</t>
  </si>
  <si>
    <t>f)</t>
  </si>
  <si>
    <t>g)</t>
  </si>
  <si>
    <t>Dotacje z funduszy celowych</t>
  </si>
  <si>
    <t xml:space="preserve"> </t>
  </si>
  <si>
    <t>Załącznik Nr 22</t>
  </si>
  <si>
    <t>wykonania budżetu powiatu</t>
  </si>
  <si>
    <t>SPRAWOZDANIE</t>
  </si>
  <si>
    <t>opisowe o wykonaniu funduszu celowego za 2009 rok</t>
  </si>
  <si>
    <t>Powiatowy Fundusz Ochrony Środowiska i Gospodarki Wodnej</t>
  </si>
  <si>
    <t>Plan przychodów i kosztów na rok 2009 przyjęty uchwałą Nr XXXII/212/2008 Rady Powiatu w Nakle nad Notecią z dnia 29 grudnia 2008 roku i zmieniony uchwałami: Nr XXXIV/264/2009 Rady Powiatu w Nakle nad Notecią z dnia 25 lutego 2009 roku oraz Nr XLI/ 368 /2009 Rady Powiatu w Nakle nad Notecią z dnia 28 października 2009 roku, przedtawia się nastepująco:</t>
  </si>
  <si>
    <t>GOSPODARKA KOMUNALNA I OCHRONA ŚRODOWISKA</t>
  </si>
  <si>
    <t>Fundusz Ochrony Środowiska i Gospodarki Wodnej</t>
  </si>
  <si>
    <t>Stan środków na początek roku</t>
  </si>
  <si>
    <t>grzywny i inne kary pieniężne od osób prawnych i innych jednostek organizacyjnych</t>
  </si>
  <si>
    <t>wpływy z różnych opłat</t>
  </si>
  <si>
    <t>Koszty ogółem:</t>
  </si>
  <si>
    <t>dotacje przekazane z funduszy celowych na realizację zadań bieżących dla jednostek sektora finansów publicznych</t>
  </si>
  <si>
    <t>2450</t>
  </si>
  <si>
    <t>dotacje przekazane z funduszy celowych na realizację zadań bieżących dla jednostek nie zaliczonych do sektora finansów publicznych</t>
  </si>
  <si>
    <t>zakup materiałów i wyposażenia</t>
  </si>
  <si>
    <t>zakup usług pozostałych</t>
  </si>
  <si>
    <t>6110</t>
  </si>
  <si>
    <t>wydatki inwestycyjne funduszy celowych</t>
  </si>
  <si>
    <t>Stan środków na koniec roku</t>
  </si>
  <si>
    <t>Plan przychodów na rok 2009 w wysokości 175 000,00 zł został wykonany w kwocie 235 139,76 zł, co stanowi 134,37%. Odsetki od środków zgromadzonych na rachunku bankowym wyniosły w roku 2009 3 239,76 zł i były to odsetki należne Starostwu Powiatowemu.</t>
  </si>
  <si>
    <t>Plan kosztów na 2009 rok w wysokości 296 590,00 zł został wykonany w kwocie 88 609,50 zł, co stanowi 29,88%.</t>
  </si>
  <si>
    <t>Środki finansowe wykorzystano na:</t>
  </si>
  <si>
    <t>§ 2440</t>
  </si>
  <si>
    <t>- 14 990,00 zł,na zadanie pn. usuwanie azbestu z terenu powiatu nakielskiego</t>
  </si>
  <si>
    <t>- 5 000,00 zł,na zadanie pn. redukcja niskiej emisji w ramach realizacji programu ochrony powietrza na terenie miasta Nakło nad Notecią;</t>
  </si>
  <si>
    <t>- 1 400,00 zł,na zakup akumulatora i prostownika dla Społecznej Straży Rybackiej w Nakle nad Notecią;</t>
  </si>
  <si>
    <t>§ 2450</t>
  </si>
  <si>
    <t>- 20 000,00 zł,dla pięciu Gminnych Spółek Wodnych, po 4 000,00 dla każdej, na podstawie umów dotacji;</t>
  </si>
  <si>
    <t>§ 4210</t>
  </si>
  <si>
    <t>- 499,20 zł,na Konkurs ekologiczny zorganizowany w ramach zadania - "Mój region - moje miejsce na Ziemi"</t>
  </si>
  <si>
    <t>- 3 248,30 zł,na zadanie w ramach realinacji ekologicznych zajęć pozalekcyjnych pn. "Pamiętajmy o ogrodach"</t>
  </si>
  <si>
    <t>- 20 000,00 zł,na zakup ubrań specjalnych i materiałów specjalistycznych do zbierania substancji ropopodobnych dla Komendy Powiatowej Państwowej Straży Pożarnej w Nakle nad Notecią</t>
  </si>
  <si>
    <t>§ 4300</t>
  </si>
  <si>
    <t>- 2 500,00 zł,na Konkurs ekologiczny zorganizowany w ramach zadania - "Mój region - moje miejsce na Ziemi"</t>
  </si>
  <si>
    <t>- 720,00 zł,na zadanie w ramach realinacji ekologicznych zajęć pozalekcyjnych pn. "Pamiętajmy o ogrodach"</t>
  </si>
  <si>
    <t>- 19 520,00 zł,na wykonanie opracowań Powiatowego Programu Ochrony Środowiska dla powiatu nakielskiego wraz z Powiatowym planem gospodarki odpadami</t>
  </si>
  <si>
    <t>- 732,00 zł na podanie do publicznej wiadomości informacji o odstapieniu od przeprowadzenia strategicznej oceny oddziaływania na środowisko projektu dokumentu Powiatowego progranu ochrony środowiska dla powiatu nakielskiego wraz z planem gospodarki odpadami</t>
  </si>
  <si>
    <t xml:space="preserve">Załącznik Nr 23                                                 do sprawozdania o przebiegu  wykonania budżetu powiatu                                                                                                                                                                                                                                              za 2009 rok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</si>
  <si>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opisowe o wykonaniu funduszu celowego za 2009 rok                                                                                             Powiatowy Fundusz Gospodarki Zasobem Geodezyjnym i Kartograficznym                                                                                                                                                                                                            </t>
  </si>
  <si>
    <t>Plan przychodów i kosztów na 2009 rok, uchwalony uchwałą Nr XXXII/212/2008 Rady Powiatu w Nakle nad Notecią z dnia 29 grudnia 2008 roku, zmieniony uchwałami: Nr XXXIX/350/2090 Rady Powiatu w Nakle nad Notecią z dnia 26 sierpnia 2009 roku oraz Nr XLI/368/2009 Rady Powiatu w NAkle nad Notecią z dnia 28 października 2009 roku</t>
  </si>
  <si>
    <t>DZIAŁALNOŚĆ USŁUGOWA</t>
  </si>
  <si>
    <t>Fundusz Gospodarki Zasobem Geodezyjnym i Kartograficznym</t>
  </si>
  <si>
    <t>Stan środków obrotowych na początek roku</t>
  </si>
  <si>
    <t>wpływy z usług</t>
  </si>
  <si>
    <t>0910</t>
  </si>
  <si>
    <t>odsetki za zwłokę</t>
  </si>
  <si>
    <t>pozostałe odsetki</t>
  </si>
  <si>
    <t>Koszty i inne obciążenia ogółem:</t>
  </si>
  <si>
    <t>przelewy redystrybucyjne ( FC i FW )</t>
  </si>
  <si>
    <t>składki na ubezpieczenia społeczne</t>
  </si>
  <si>
    <t>składki na Fundusz Pracy</t>
  </si>
  <si>
    <t>wynagrodzenia bezosobowe</t>
  </si>
  <si>
    <t>zakup pomocy naukowych,dydaktycznych i książek</t>
  </si>
  <si>
    <t>zakup materiałów remontowych</t>
  </si>
  <si>
    <t>zakup usług dostępu do sieci Internet</t>
  </si>
  <si>
    <t>opłaty z tytułu zakupu usług telekomunikacyjnych telefonii stacjonarnej</t>
  </si>
  <si>
    <t>zakup usług obejmujących wykonanie ekspertyz, analiz i opinii</t>
  </si>
  <si>
    <t>różne opłaty i składki</t>
  </si>
  <si>
    <t>opłaty na rzecz budżetu państwa</t>
  </si>
  <si>
    <t>koszty postępowania sądowego i prokuratorskiego</t>
  </si>
  <si>
    <t>szkolenia pracowników niebędących członkami korpusu służby cywilnej</t>
  </si>
  <si>
    <t>zakup materiałów papierniczych do sprzętu drukarskiego i urządzeń kserograficznych</t>
  </si>
  <si>
    <t>zakup akcesoriów komputerowych, w tym programów i licencji</t>
  </si>
  <si>
    <t>wydatki na zakupy inwestycyjne funduszy celowych</t>
  </si>
  <si>
    <t>Stan środków obrotowych na koniec roku</t>
  </si>
  <si>
    <t xml:space="preserve">Plan przychodów na 2009 rok w wysokości 595 000,00zł został wykonany w  br. w kwocie   574 924,63 zł.                                                                                                                                                                        </t>
  </si>
  <si>
    <t xml:space="preserve">Natomiast plan kosztów na rok bieżący w wysokości 1 212 000,00 zł został wykonany  w kwocie  555 628,12 zł i przedstawia się nastepująco:                                                                                                                                                                  </t>
  </si>
  <si>
    <t>§ 2960</t>
  </si>
  <si>
    <t>na Fundusz Centralny i Fundusz Wojewódzki FGZGiK</t>
  </si>
  <si>
    <t>§ 4110</t>
  </si>
  <si>
    <t xml:space="preserve">składki na ubezpieczenia społeczne </t>
  </si>
  <si>
    <t>§ 4120</t>
  </si>
  <si>
    <t>§ 4170</t>
  </si>
  <si>
    <r>
      <t>na wynagrodzenia bezosobowe</t>
    </r>
    <r>
      <rPr>
        <sz val="11"/>
        <color theme="1"/>
        <rFont val="Calibri"/>
        <family val="2"/>
        <charset val="238"/>
        <scheme val="minor"/>
      </rPr>
      <t xml:space="preserve"> na podstawie umowy o świadczenie usług - uporządkowanie dokumentów i akt dawnych obejmujących teren gmin Szubina i Kcyni w Wydziale Geodezji i G.N. w filii w Szubinie</t>
    </r>
  </si>
  <si>
    <r>
      <t xml:space="preserve">na zakup </t>
    </r>
    <r>
      <rPr>
        <sz val="10"/>
        <rFont val="Arial"/>
        <family val="2"/>
        <charset val="238"/>
      </rPr>
      <t>materiałów</t>
    </r>
    <r>
      <rPr>
        <sz val="11"/>
        <color theme="1"/>
        <rFont val="Calibri"/>
        <family val="2"/>
        <charset val="238"/>
        <scheme val="minor"/>
      </rPr>
      <t xml:space="preserve"> biurowych, reprodukcyjnych, kserograficznych, kas fiskalnych dla Wydziału, szafy do zabezpieczeniaserwera w filli w Szubinie, zakup biurek i szafki pod drukarkę, pieczątek </t>
    </r>
  </si>
  <si>
    <t>§ 4240</t>
  </si>
  <si>
    <t>na zakup publikacji: "Geodezja katastralna…", "Wzory decyzji, zarządzeń, uchwał i pism w gospodarce nieruchomościami", Gazety Prawnej</t>
  </si>
  <si>
    <t>§ 4270</t>
  </si>
  <si>
    <t xml:space="preserve">na serwisowanie i naprawę sprzętu kserograficznego w Wydziale Geodezji, remont instalacji kanalizacyjnej w budynku Geodezji w Nakle, naprawę mapiarek, oświetlenia  </t>
  </si>
  <si>
    <t>na wykonanie usługi -założenie ewidencji budynków i lokali dla 17 obrębów wiejskich gminy Kcynia,  skanowanie map z powiatowego zasobu geodezyjno-kartograficznego w celu zabezpieczenia, regenerację map katastralnych wraz z ofoliowaniem</t>
  </si>
  <si>
    <t>§ 4350</t>
  </si>
  <si>
    <t>na utrzymanie łącz internetowych w Wydziale Geodezji w Nakle nad Notecią i jego filii w Szubinie</t>
  </si>
  <si>
    <t>§ 4370</t>
  </si>
  <si>
    <t xml:space="preserve">na opłatę za abonamenty telefonii stacjonarnej </t>
  </si>
  <si>
    <t>§ 4610</t>
  </si>
  <si>
    <t>§ 4700</t>
  </si>
  <si>
    <t>na szkolenie pracowników</t>
  </si>
  <si>
    <t>§ 4740</t>
  </si>
  <si>
    <t>na zakp materiałów papierniczych do drukarek i ksero</t>
  </si>
  <si>
    <t>§ 4750</t>
  </si>
  <si>
    <t xml:space="preserve">na zakup tonerów, płyt CD, tuszu do sprzętu komputerowego, UPS, </t>
  </si>
  <si>
    <t>§ 6120</t>
  </si>
  <si>
    <t>zakup sprzetu komputerowego, kserokopiarek i drukarek dla PODGiK w Nakle nad Notecią i filii w Szubinie, na opracowanie projektu budowlano-wykonawczego kotłowni w Szubinie</t>
  </si>
  <si>
    <t xml:space="preserve">Brak wydatkowania środków w paragrafach 4390, 4430,4510 i 6110 wynika z braku potrzeb w tym zakresie. </t>
  </si>
  <si>
    <t>Załącznik Nr 3                         do sprawozdania z wykonania budżetu powiatu nakielskiego za 2009 rok</t>
  </si>
  <si>
    <t>Sprawozdanie z wykonania prognozowanych dochodów budżetowych powiatu nakielskiego za 2009 rok</t>
  </si>
  <si>
    <t>35 500,00</t>
  </si>
  <si>
    <t>01005</t>
  </si>
  <si>
    <t>Prace geodezyjno-urządzeniowe na potrzeby rolnictwa</t>
  </si>
  <si>
    <t>35 000,00</t>
  </si>
  <si>
    <t>01008</t>
  </si>
  <si>
    <t>Melioracje wodne</t>
  </si>
  <si>
    <t>500,00</t>
  </si>
  <si>
    <t>162 687,00</t>
  </si>
  <si>
    <t>2 922 295,00</t>
  </si>
  <si>
    <t>60014</t>
  </si>
  <si>
    <t>12 033,00</t>
  </si>
  <si>
    <t>7 000,00</t>
  </si>
  <si>
    <t>700,00</t>
  </si>
  <si>
    <t>Wpływy z tytułu pomocy finansowej udzielanej między jednostkami samorządu terytorialnego na dofinansowanie własnych zadań bieżących</t>
  </si>
  <si>
    <t>1 623 949,00</t>
  </si>
  <si>
    <t>500 000,00</t>
  </si>
  <si>
    <t>743 613,00</t>
  </si>
  <si>
    <t>6610</t>
  </si>
  <si>
    <t>Dotacje celowe otrzymane z gminy na inwestycje i zakupy inwestycyjne realizowane na podstawie porozumień (umów) między jednostkami samorządu terytorialnego</t>
  </si>
  <si>
    <t>0,00</t>
  </si>
  <si>
    <t>640 600,00</t>
  </si>
  <si>
    <t>70005</t>
  </si>
  <si>
    <t>Gospodarka gruntami i nieruchomościami</t>
  </si>
  <si>
    <t>2 000,00</t>
  </si>
  <si>
    <t>360 000,00</t>
  </si>
  <si>
    <t>3 000,00</t>
  </si>
  <si>
    <t>600,00</t>
  </si>
  <si>
    <t>88 000,00</t>
  </si>
  <si>
    <t>70 000,00</t>
  </si>
  <si>
    <t>117 000,00</t>
  </si>
  <si>
    <t>441 333,00</t>
  </si>
  <si>
    <t>71013</t>
  </si>
  <si>
    <t>Prace geodezyjne i kartograficzne (nieinwestycyjne)</t>
  </si>
  <si>
    <t>45 000,00</t>
  </si>
  <si>
    <t>71014</t>
  </si>
  <si>
    <t>Opracowania geodezyjne i kartograficzne</t>
  </si>
  <si>
    <t>71015</t>
  </si>
  <si>
    <t>Nadzór budowlany</t>
  </si>
  <si>
    <t>389 933,00</t>
  </si>
  <si>
    <t>40,00</t>
  </si>
  <si>
    <t>389 843,00</t>
  </si>
  <si>
    <t>50,00</t>
  </si>
  <si>
    <t>709 209,00</t>
  </si>
  <si>
    <t>75011</t>
  </si>
  <si>
    <t>Urzędy wojewódzkie</t>
  </si>
  <si>
    <t>377 505,00</t>
  </si>
  <si>
    <t>Starostwa powiatowe</t>
  </si>
  <si>
    <t>293 104,00</t>
  </si>
  <si>
    <t>91 000,00</t>
  </si>
  <si>
    <t>1 114,00</t>
  </si>
  <si>
    <t>133 500,00</t>
  </si>
  <si>
    <t>37 850,00</t>
  </si>
  <si>
    <t>25 940,00</t>
  </si>
  <si>
    <t>75045</t>
  </si>
  <si>
    <t>Kwalifikacja wojskowa</t>
  </si>
  <si>
    <t>38 600,00</t>
  </si>
  <si>
    <t>3 954,00</t>
  </si>
  <si>
    <t>75212</t>
  </si>
  <si>
    <t>Pozostałe wydatki obronne</t>
  </si>
  <si>
    <t>754</t>
  </si>
  <si>
    <t>5 324 224,00</t>
  </si>
  <si>
    <t>75411</t>
  </si>
  <si>
    <t>5 323 324,00</t>
  </si>
  <si>
    <t>200,00</t>
  </si>
  <si>
    <t>Dochody od osób prawnych, od osób fizycznych i od innych jednostek nieposiadających osobowości prawnej oraz wydatki związane z ich poborem</t>
  </si>
  <si>
    <t>8 720 732,00</t>
  </si>
  <si>
    <t>75618</t>
  </si>
  <si>
    <t>Wpływy z innych opłat stanowiących dochody jednostek samorządu terytorialnego na podstawie ustaw</t>
  </si>
  <si>
    <t>1 778 830,00</t>
  </si>
  <si>
    <t>1 711 830,00</t>
  </si>
  <si>
    <t>23 000,00</t>
  </si>
  <si>
    <t>44 000,00</t>
  </si>
  <si>
    <t>75622</t>
  </si>
  <si>
    <t>Udziały powiatów w podatkach stanowiących dochód budżetu państwa</t>
  </si>
  <si>
    <t>6 941 902,00</t>
  </si>
  <si>
    <t>6 751 902,00</t>
  </si>
  <si>
    <t>190 000,00</t>
  </si>
  <si>
    <t>758</t>
  </si>
  <si>
    <t>42 323 350,00</t>
  </si>
  <si>
    <t>75801</t>
  </si>
  <si>
    <t>Część oświatowa subwencji ogólnej dla jednostek samorządu terytorialnego</t>
  </si>
  <si>
    <t>31 189 092,00</t>
  </si>
  <si>
    <t>Subwencje ogólne z budżetu państwa</t>
  </si>
  <si>
    <t>75802</t>
  </si>
  <si>
    <t>Uzupełnienie subwencji ogólnej dla jednostek samorządu terytorialnego</t>
  </si>
  <si>
    <t>68 223,00</t>
  </si>
  <si>
    <t>Środki na uzupełnienie dochodów powiatów</t>
  </si>
  <si>
    <t>75803</t>
  </si>
  <si>
    <t>Część wyrównawcza subwencji ogólnej dla powiatów</t>
  </si>
  <si>
    <t>8 889 924,00</t>
  </si>
  <si>
    <t>75814</t>
  </si>
  <si>
    <t>Różne rozliczenia finansowe</t>
  </si>
  <si>
    <t>950 516,00</t>
  </si>
  <si>
    <t>469 000,00</t>
  </si>
  <si>
    <t>481 516,00</t>
  </si>
  <si>
    <t>75832</t>
  </si>
  <si>
    <t>Część równoważąca subwencji ogólnej dla powiatów</t>
  </si>
  <si>
    <t>1 225 595,00</t>
  </si>
  <si>
    <t>801</t>
  </si>
  <si>
    <t>240 258,00</t>
  </si>
  <si>
    <t>80102</t>
  </si>
  <si>
    <t>Szkoły podstawowe specjalne</t>
  </si>
  <si>
    <t>2 600,00</t>
  </si>
  <si>
    <t>990,00</t>
  </si>
  <si>
    <t>400,00</t>
  </si>
  <si>
    <t>1 210,00</t>
  </si>
  <si>
    <t>80110</t>
  </si>
  <si>
    <t>Gimnazja</t>
  </si>
  <si>
    <t>8 140,00</t>
  </si>
  <si>
    <t>250,00</t>
  </si>
  <si>
    <t>4 600,00</t>
  </si>
  <si>
    <t>800,00</t>
  </si>
  <si>
    <t>590,00</t>
  </si>
  <si>
    <t>1 700,00</t>
  </si>
  <si>
    <t>80120</t>
  </si>
  <si>
    <t>37 696,00</t>
  </si>
  <si>
    <t>31 200,00</t>
  </si>
  <si>
    <t>900,00</t>
  </si>
  <si>
    <t>0927</t>
  </si>
  <si>
    <t>1 900,00</t>
  </si>
  <si>
    <t>Środki na dofinansowanie własnych zadań bieżących gmin (związków gmin), powiatów (związków powiatów), samorządów województw, pozyskane z innych źródeł</t>
  </si>
  <si>
    <t>2 496,00</t>
  </si>
  <si>
    <t>1 000,00</t>
  </si>
  <si>
    <t>80130</t>
  </si>
  <si>
    <t>153 187,00</t>
  </si>
  <si>
    <t>1 400,00</t>
  </si>
  <si>
    <t>43 202,00</t>
  </si>
  <si>
    <t>37 000,00</t>
  </si>
  <si>
    <t>1 023,00</t>
  </si>
  <si>
    <t>11 722,00</t>
  </si>
  <si>
    <t>58 040,00</t>
  </si>
  <si>
    <t>80195</t>
  </si>
  <si>
    <t>38 635,00</t>
  </si>
  <si>
    <t>2,00</t>
  </si>
  <si>
    <t>38 633,00</t>
  </si>
  <si>
    <t>851</t>
  </si>
  <si>
    <t>2 654 155,00</t>
  </si>
  <si>
    <t>85156</t>
  </si>
  <si>
    <t>Składki na ubezpieczenie zdrowotne oraz świadczenia dla osób nie objętych obowiązkiem ubezpieczenia zdrowotnego</t>
  </si>
  <si>
    <t>85195</t>
  </si>
  <si>
    <t>852</t>
  </si>
  <si>
    <t>2 625 594,00</t>
  </si>
  <si>
    <t>85201</t>
  </si>
  <si>
    <t>201 547,00</t>
  </si>
  <si>
    <t>85202</t>
  </si>
  <si>
    <t>1 886 679,00</t>
  </si>
  <si>
    <t>9 000,00</t>
  </si>
  <si>
    <t>1 311 800,00</t>
  </si>
  <si>
    <t>650,00</t>
  </si>
  <si>
    <t>517 399,00</t>
  </si>
  <si>
    <t>47 830,00</t>
  </si>
  <si>
    <t>85203</t>
  </si>
  <si>
    <t>Ośrodki wsparcia</t>
  </si>
  <si>
    <t>341 268,00</t>
  </si>
  <si>
    <t>265 748,00</t>
  </si>
  <si>
    <t>520,00</t>
  </si>
  <si>
    <t>75 000,00</t>
  </si>
  <si>
    <t>85204</t>
  </si>
  <si>
    <t>180 500,00</t>
  </si>
  <si>
    <t>10 000,00</t>
  </si>
  <si>
    <t>170 500,00</t>
  </si>
  <si>
    <t>85218</t>
  </si>
  <si>
    <t>15 600,00</t>
  </si>
  <si>
    <t>6 500,00</t>
  </si>
  <si>
    <t>350,00</t>
  </si>
  <si>
    <t>8 750,00</t>
  </si>
  <si>
    <t>2 253 538,00</t>
  </si>
  <si>
    <t>85321</t>
  </si>
  <si>
    <t>Zespoły do spraw orzekania o niepełnosprawności</t>
  </si>
  <si>
    <t>164 234,00</t>
  </si>
  <si>
    <t>85324</t>
  </si>
  <si>
    <t>Państwowy Fundusz Rehabilitacji Osób Niepełnosprawnych</t>
  </si>
  <si>
    <t>64 000,00</t>
  </si>
  <si>
    <t>85333</t>
  </si>
  <si>
    <t>Powiatowe urzędy pracy</t>
  </si>
  <si>
    <t>849 683,00</t>
  </si>
  <si>
    <t>26 500,00</t>
  </si>
  <si>
    <t>100,00</t>
  </si>
  <si>
    <t>0928</t>
  </si>
  <si>
    <t>6 474,00</t>
  </si>
  <si>
    <t>134 709,00</t>
  </si>
  <si>
    <t>681 900,00</t>
  </si>
  <si>
    <t>1 175 621,00</t>
  </si>
  <si>
    <t>Pozostałe odsteki</t>
  </si>
  <si>
    <t>150,00</t>
  </si>
  <si>
    <t>1 002 167,00</t>
  </si>
  <si>
    <t>131 271,00</t>
  </si>
  <si>
    <t>28 121,00</t>
  </si>
  <si>
    <t>4 962,00</t>
  </si>
  <si>
    <t>8 720,00</t>
  </si>
  <si>
    <t>230,00</t>
  </si>
  <si>
    <t>391 535,00</t>
  </si>
  <si>
    <t>85406</t>
  </si>
  <si>
    <t>Poradnie psychologiczno-pedagogiczne, w tym poradnie specjalistyczne</t>
  </si>
  <si>
    <t>1 030,00</t>
  </si>
  <si>
    <t>830,00</t>
  </si>
  <si>
    <t>85410</t>
  </si>
  <si>
    <t>Internaty i bursy szkolne</t>
  </si>
  <si>
    <t>176 880,00</t>
  </si>
  <si>
    <t>176 500,00</t>
  </si>
  <si>
    <t>80,00</t>
  </si>
  <si>
    <t>Odsetki od nieterminowych wpłat z tytułu podatków i opłat</t>
  </si>
  <si>
    <t>300,00</t>
  </si>
  <si>
    <t>85415</t>
  </si>
  <si>
    <t>13 200,00</t>
  </si>
  <si>
    <t>200 425,00</t>
  </si>
  <si>
    <t>19 525,00</t>
  </si>
  <si>
    <t>8 000,00</t>
  </si>
  <si>
    <t>50 000,00</t>
  </si>
  <si>
    <t>2 500,00</t>
  </si>
  <si>
    <t>1 166 000,00</t>
  </si>
  <si>
    <t>92601</t>
  </si>
  <si>
    <t>400 000,00</t>
  </si>
  <si>
    <t>433 000,00</t>
  </si>
  <si>
    <t>333 000,00</t>
  </si>
  <si>
    <t>70 614 964,00</t>
  </si>
  <si>
    <t>70 530 138,56</t>
  </si>
  <si>
    <t>99,88%</t>
  </si>
  <si>
    <t>Załącznik Nr 10                             do sprawozdania z wykonania budżetu powiatu nakielskiego za 2009 rok</t>
  </si>
  <si>
    <t>Sprawozdanie z wykonania planu wydatków budżetowych powiatu nakielskiego za 2009 rok</t>
  </si>
  <si>
    <t>207 363,00</t>
  </si>
  <si>
    <t xml:space="preserve">Różne wydatki na rzecz osób fizycznych </t>
  </si>
  <si>
    <t>02002</t>
  </si>
  <si>
    <t>Nadzór nad gospodarką leśną</t>
  </si>
  <si>
    <t>44 676,00</t>
  </si>
  <si>
    <t>12 227 713,00</t>
  </si>
  <si>
    <t>112 500,00</t>
  </si>
  <si>
    <t>Dotacje celowe przekazane gminie na inwestycje i zakupy inwestycyjne realizowane na podstawie porozumień (umów) między jednostkami samorządu terytorialnego</t>
  </si>
  <si>
    <t>12 115 213,00</t>
  </si>
  <si>
    <t>Wydatki osobowe niezaliczone do wynagrodzeń</t>
  </si>
  <si>
    <t>5 000,00</t>
  </si>
  <si>
    <t>525 000,00</t>
  </si>
  <si>
    <t>Dodatkowe wynagrodzenie roczne</t>
  </si>
  <si>
    <t>36 000,00</t>
  </si>
  <si>
    <t>88 300,00</t>
  </si>
  <si>
    <t>13 700,00</t>
  </si>
  <si>
    <t>453 000,00</t>
  </si>
  <si>
    <t>820 000,00</t>
  </si>
  <si>
    <t>1 239 677,00</t>
  </si>
  <si>
    <t>Zakup usług dostępu do sieci Internet</t>
  </si>
  <si>
    <t>Opłaty z tytułu zakupu usług telekomunikacyjnych telefonii komórkowej</t>
  </si>
  <si>
    <t>Opłata z tytułu zakupu usług telekomunikacyjnych telefonii stacjinarnej</t>
  </si>
  <si>
    <t>3 200,00</t>
  </si>
  <si>
    <t>31 500,00</t>
  </si>
  <si>
    <t>13 000,00</t>
  </si>
  <si>
    <t>5 583 038,00</t>
  </si>
  <si>
    <t>114 316,00</t>
  </si>
  <si>
    <t>3 412,00</t>
  </si>
  <si>
    <t>1 416,00</t>
  </si>
  <si>
    <t>81 408,00</t>
  </si>
  <si>
    <t>16 098,00</t>
  </si>
  <si>
    <t>Pozostałe podatki na rzecz budżetów jednostek samorządu terytorialnego</t>
  </si>
  <si>
    <t>1 200,00</t>
  </si>
  <si>
    <t>Kary i odszkodowania wypłacane na rzecz osób fizycznych</t>
  </si>
  <si>
    <t>9 100,00</t>
  </si>
  <si>
    <t>1 182,00</t>
  </si>
  <si>
    <t>441 243,00</t>
  </si>
  <si>
    <t>74 184,00</t>
  </si>
  <si>
    <t>171 707,00</t>
  </si>
  <si>
    <t>16 198,00</t>
  </si>
  <si>
    <t>41 150,00</t>
  </si>
  <si>
    <t>6 314,00</t>
  </si>
  <si>
    <t>9 360,00</t>
  </si>
  <si>
    <t>14 056,00</t>
  </si>
  <si>
    <t>5 222,00</t>
  </si>
  <si>
    <t>461,00</t>
  </si>
  <si>
    <t>14 715,00</t>
  </si>
  <si>
    <t>767,00</t>
  </si>
  <si>
    <t>586,00</t>
  </si>
  <si>
    <t>1 441,00</t>
  </si>
  <si>
    <t>17 690,00</t>
  </si>
  <si>
    <t>1 510,00</t>
  </si>
  <si>
    <t>1 588,00</t>
  </si>
  <si>
    <t>6 147,00</t>
  </si>
  <si>
    <t>60,00</t>
  </si>
  <si>
    <t>1 890,00</t>
  </si>
  <si>
    <t>1 500,00</t>
  </si>
  <si>
    <t>603,00</t>
  </si>
  <si>
    <t>2 444,00</t>
  </si>
  <si>
    <t>7 120 779,00</t>
  </si>
  <si>
    <t>522 015,00</t>
  </si>
  <si>
    <t>309 210,00</t>
  </si>
  <si>
    <t>17 520,00</t>
  </si>
  <si>
    <t>60 330,00</t>
  </si>
  <si>
    <t>9 400,00</t>
  </si>
  <si>
    <t>92 229,00</t>
  </si>
  <si>
    <t>7 500,00</t>
  </si>
  <si>
    <t>12 855,00</t>
  </si>
  <si>
    <t>Zakup usług obejmujacych tłumaczenia</t>
  </si>
  <si>
    <t>8 871,00</t>
  </si>
  <si>
    <t>75019</t>
  </si>
  <si>
    <t>Rady powiatów</t>
  </si>
  <si>
    <t>352 850,00</t>
  </si>
  <si>
    <t>324 000,00</t>
  </si>
  <si>
    <t>4 850,00</t>
  </si>
  <si>
    <t>6 000,00</t>
  </si>
  <si>
    <t>5 943 214,00</t>
  </si>
  <si>
    <t>21 500,00</t>
  </si>
  <si>
    <t>2 846 066,00</t>
  </si>
  <si>
    <t>189 000,00</t>
  </si>
  <si>
    <t>434 600,00</t>
  </si>
  <si>
    <t>72 000,00</t>
  </si>
  <si>
    <t>40 320,00</t>
  </si>
  <si>
    <t>1 269 938,00</t>
  </si>
  <si>
    <t>180 000,00</t>
  </si>
  <si>
    <t>40 000,00</t>
  </si>
  <si>
    <t>290 000,00</t>
  </si>
  <si>
    <t>18 000,00</t>
  </si>
  <si>
    <t>5 331,00</t>
  </si>
  <si>
    <t>19 500,00</t>
  </si>
  <si>
    <t>4 000,00</t>
  </si>
  <si>
    <t>62 500,00</t>
  </si>
  <si>
    <t>66 680,00</t>
  </si>
  <si>
    <t>Podatek od towarów i usług (VAT).</t>
  </si>
  <si>
    <t>120 579,00</t>
  </si>
  <si>
    <t>33 000,00</t>
  </si>
  <si>
    <t>112 000,00</t>
  </si>
  <si>
    <t>6 930,00</t>
  </si>
  <si>
    <t>1 170,00</t>
  </si>
  <si>
    <t>189,00</t>
  </si>
  <si>
    <t>9 550,00</t>
  </si>
  <si>
    <t>6 416,00</t>
  </si>
  <si>
    <t>3 400,00</t>
  </si>
  <si>
    <t>5 700,00</t>
  </si>
  <si>
    <t>1 255,00</t>
  </si>
  <si>
    <t>2 990,00</t>
  </si>
  <si>
    <t>230 500,00</t>
  </si>
  <si>
    <t>Nagrody o charakterze szczególnym niezaliczone do wynagrodzeń</t>
  </si>
  <si>
    <t>6 735,00</t>
  </si>
  <si>
    <t>53 665,00</t>
  </si>
  <si>
    <t>98 100,00</t>
  </si>
  <si>
    <t>4 700,00</t>
  </si>
  <si>
    <t>75095</t>
  </si>
  <si>
    <t>33 600,00</t>
  </si>
  <si>
    <t>14 000,00</t>
  </si>
  <si>
    <t>9 600,00</t>
  </si>
  <si>
    <t>750,00</t>
  </si>
  <si>
    <t>554,00</t>
  </si>
  <si>
    <t>2 250,00</t>
  </si>
  <si>
    <t>5 403 224,00</t>
  </si>
  <si>
    <t>75405</t>
  </si>
  <si>
    <t>Komendy powiatowe Policji</t>
  </si>
  <si>
    <t>1 240,00</t>
  </si>
  <si>
    <t>325 061,00</t>
  </si>
  <si>
    <t>23 536,00</t>
  </si>
  <si>
    <t>58 598,00</t>
  </si>
  <si>
    <t>4 532,00</t>
  </si>
  <si>
    <t>3 499 330,00</t>
  </si>
  <si>
    <t>356 916,00</t>
  </si>
  <si>
    <t>273 330,00</t>
  </si>
  <si>
    <t>15 423,00</t>
  </si>
  <si>
    <t>2 006,00</t>
  </si>
  <si>
    <t>147 572,00</t>
  </si>
  <si>
    <t>233 743,00</t>
  </si>
  <si>
    <t>2 865,00</t>
  </si>
  <si>
    <t>5 267,00</t>
  </si>
  <si>
    <t>138 342,00</t>
  </si>
  <si>
    <t>35 910,00</t>
  </si>
  <si>
    <t>33 038,00</t>
  </si>
  <si>
    <t>107 498,00</t>
  </si>
  <si>
    <t>2 404,00</t>
  </si>
  <si>
    <t>15 447,00</t>
  </si>
  <si>
    <t>7 258,00</t>
  </si>
  <si>
    <t>1 737,00</t>
  </si>
  <si>
    <t>362,00</t>
  </si>
  <si>
    <t>3 474,00</t>
  </si>
  <si>
    <t>19 125,00</t>
  </si>
  <si>
    <t>254,00</t>
  </si>
  <si>
    <t>580,00</t>
  </si>
  <si>
    <t>1 944,00</t>
  </si>
  <si>
    <t>7 772,00</t>
  </si>
  <si>
    <t>75412</t>
  </si>
  <si>
    <t>Ochotnicze straże pożarne</t>
  </si>
  <si>
    <t>16 900,00</t>
  </si>
  <si>
    <t>5 900,00</t>
  </si>
  <si>
    <t>75414</t>
  </si>
  <si>
    <t>Obrona cywilna</t>
  </si>
  <si>
    <t>17 000,00</t>
  </si>
  <si>
    <t>4 668,00</t>
  </si>
  <si>
    <t>1 300,00</t>
  </si>
  <si>
    <t>32,00</t>
  </si>
  <si>
    <t>75421</t>
  </si>
  <si>
    <t>Zarządzanie kryzysowe</t>
  </si>
  <si>
    <t>44 760,00</t>
  </si>
  <si>
    <t>7 343,00</t>
  </si>
  <si>
    <t>3 667,00</t>
  </si>
  <si>
    <t>30 750,00</t>
  </si>
  <si>
    <t>757</t>
  </si>
  <si>
    <t>2 053 705,00</t>
  </si>
  <si>
    <t>75702</t>
  </si>
  <si>
    <t>Obsługa papierów wartościowych, kredytów i pożyczek jednostek samorządu terytorialnego</t>
  </si>
  <si>
    <t>1 303 705,00</t>
  </si>
  <si>
    <t>3 705,00</t>
  </si>
  <si>
    <t>Odsetki i dyskonto od skarbowych papierów wartościowych, kredytów i pożyczek oraz innych instrumentów finansowych, związanych z obsługą długu krajowego.</t>
  </si>
  <si>
    <t>800 000,00</t>
  </si>
  <si>
    <t>75704</t>
  </si>
  <si>
    <t>Rozliczenia z tytułu poręczeń i gwarancji udzielonych przez Skarb Państwa lub jednostkę samorządu terytorialnego</t>
  </si>
  <si>
    <t>750 000,00</t>
  </si>
  <si>
    <t>206 402,00</t>
  </si>
  <si>
    <t>75818</t>
  </si>
  <si>
    <t>Rezerwy ogólne i celowe</t>
  </si>
  <si>
    <t>176 402,00</t>
  </si>
  <si>
    <t>30 000,00</t>
  </si>
  <si>
    <t>29 476 121,00</t>
  </si>
  <si>
    <t>1 991 300,00</t>
  </si>
  <si>
    <t>56 600,00</t>
  </si>
  <si>
    <t>1 385 100,00</t>
  </si>
  <si>
    <t>99 400,00</t>
  </si>
  <si>
    <t>238 400,00</t>
  </si>
  <si>
    <t>37 400,00</t>
  </si>
  <si>
    <t>19 400,00</t>
  </si>
  <si>
    <t>Zakup leków, wyrobów medycznych i produktów biobójczych</t>
  </si>
  <si>
    <t>43 700,00</t>
  </si>
  <si>
    <t>11 600,00</t>
  </si>
  <si>
    <t>11 900,00</t>
  </si>
  <si>
    <t>1 600,00</t>
  </si>
  <si>
    <t>2 900,00</t>
  </si>
  <si>
    <t>60 200,00</t>
  </si>
  <si>
    <t>4 100,00</t>
  </si>
  <si>
    <t>1 515 200,00</t>
  </si>
  <si>
    <t>72 800,00</t>
  </si>
  <si>
    <t>947 700,00</t>
  </si>
  <si>
    <t>71 000,00</t>
  </si>
  <si>
    <t>158 600,00</t>
  </si>
  <si>
    <t>8 175,00</t>
  </si>
  <si>
    <t>16 575,00</t>
  </si>
  <si>
    <t>16 000,00</t>
  </si>
  <si>
    <t>61 000,00</t>
  </si>
  <si>
    <t>52 300,00</t>
  </si>
  <si>
    <t>12 950,00</t>
  </si>
  <si>
    <t>61 300,00</t>
  </si>
  <si>
    <t>80111</t>
  </si>
  <si>
    <t>Gimnazja specjalne</t>
  </si>
  <si>
    <t>3 780 160,00</t>
  </si>
  <si>
    <t>97 800,00</t>
  </si>
  <si>
    <t>2 174 779,00</t>
  </si>
  <si>
    <t>160 700,00</t>
  </si>
  <si>
    <t>368 400,00</t>
  </si>
  <si>
    <t>57 554,00</t>
  </si>
  <si>
    <t>8 500,00</t>
  </si>
  <si>
    <t>87 300,00</t>
  </si>
  <si>
    <t>25 900,00</t>
  </si>
  <si>
    <t>56 381,00</t>
  </si>
  <si>
    <t>7 600,00</t>
  </si>
  <si>
    <t>111 321,00</t>
  </si>
  <si>
    <t>2 115,00</t>
  </si>
  <si>
    <t>3 710,00</t>
  </si>
  <si>
    <t>548 800,00</t>
  </si>
  <si>
    <t>6 297 545,00</t>
  </si>
  <si>
    <t>477 480,00</t>
  </si>
  <si>
    <t>23 900,00</t>
  </si>
  <si>
    <t>3 538 060,00</t>
  </si>
  <si>
    <t>275 505,00</t>
  </si>
  <si>
    <t>535 040,00</t>
  </si>
  <si>
    <t>87 600,00</t>
  </si>
  <si>
    <t>11 312,00</t>
  </si>
  <si>
    <t>550,00</t>
  </si>
  <si>
    <t>108 231,00</t>
  </si>
  <si>
    <t>657,00</t>
  </si>
  <si>
    <t>902,00</t>
  </si>
  <si>
    <t>14 500,00</t>
  </si>
  <si>
    <t>3 593,00</t>
  </si>
  <si>
    <t>179 154,00</t>
  </si>
  <si>
    <t>160 455,00</t>
  </si>
  <si>
    <t>3 105,00</t>
  </si>
  <si>
    <t>89 555,00</t>
  </si>
  <si>
    <t>14 729,00</t>
  </si>
  <si>
    <t>3 108,00</t>
  </si>
  <si>
    <t>1 580,00</t>
  </si>
  <si>
    <t>10 850,00</t>
  </si>
  <si>
    <t>10 400,00</t>
  </si>
  <si>
    <t>6 959,00</t>
  </si>
  <si>
    <t>169,00</t>
  </si>
  <si>
    <t>217 264,00</t>
  </si>
  <si>
    <t>5 544,00</t>
  </si>
  <si>
    <t>4 814,00</t>
  </si>
  <si>
    <t>44,00</t>
  </si>
  <si>
    <t>12 000,00</t>
  </si>
  <si>
    <t>465,00</t>
  </si>
  <si>
    <t>80123</t>
  </si>
  <si>
    <t>1 008 300,00</t>
  </si>
  <si>
    <t>48 300,00</t>
  </si>
  <si>
    <t>626 400,00</t>
  </si>
  <si>
    <t>46 146,00</t>
  </si>
  <si>
    <t>99 100,00</t>
  </si>
  <si>
    <t>15 700,00</t>
  </si>
  <si>
    <t>58 434,00</t>
  </si>
  <si>
    <t>22 300,00</t>
  </si>
  <si>
    <t>43 400,00</t>
  </si>
  <si>
    <t>920,00</t>
  </si>
  <si>
    <t>2 200,00</t>
  </si>
  <si>
    <t>13 287 304,00</t>
  </si>
  <si>
    <t>11 100,00</t>
  </si>
  <si>
    <t>130 500,00</t>
  </si>
  <si>
    <t>252 700,00</t>
  </si>
  <si>
    <t>109 300,00</t>
  </si>
  <si>
    <t>4 824 943,00</t>
  </si>
  <si>
    <t>358 588,00</t>
  </si>
  <si>
    <t>785 726,00</t>
  </si>
  <si>
    <t>125 400,00</t>
  </si>
  <si>
    <t>47 405,00</t>
  </si>
  <si>
    <t>370 085,00</t>
  </si>
  <si>
    <t>3 102,00</t>
  </si>
  <si>
    <t>187 000,00</t>
  </si>
  <si>
    <t>497 685,00</t>
  </si>
  <si>
    <t>271 103,00</t>
  </si>
  <si>
    <t>3 763,00</t>
  </si>
  <si>
    <t>293 323,00</t>
  </si>
  <si>
    <t>8 710,00</t>
  </si>
  <si>
    <t>7 300,00</t>
  </si>
  <si>
    <t>10 297,00</t>
  </si>
  <si>
    <t>15 240,00</t>
  </si>
  <si>
    <t>4 259,00</t>
  </si>
  <si>
    <t>1 561,00</t>
  </si>
  <si>
    <t>301 810,00</t>
  </si>
  <si>
    <t>5 915,00</t>
  </si>
  <si>
    <t>3 806,00</t>
  </si>
  <si>
    <t>24 265,00</t>
  </si>
  <si>
    <t>4 511 700,00</t>
  </si>
  <si>
    <t>46 268,00</t>
  </si>
  <si>
    <t>80134</t>
  </si>
  <si>
    <t>Szkoły zawodowe specjalne</t>
  </si>
  <si>
    <t>1 241 400,00</t>
  </si>
  <si>
    <t>47 600,00</t>
  </si>
  <si>
    <t>826 100,00</t>
  </si>
  <si>
    <t>138 600,00</t>
  </si>
  <si>
    <t>30 300,00</t>
  </si>
  <si>
    <t>23 800,00</t>
  </si>
  <si>
    <t>5 500,00</t>
  </si>
  <si>
    <t>64 900,00</t>
  </si>
  <si>
    <t>3 600,00</t>
  </si>
  <si>
    <t>9 800,00</t>
  </si>
  <si>
    <t>1 100,00</t>
  </si>
  <si>
    <t>34 000,00</t>
  </si>
  <si>
    <t>80146</t>
  </si>
  <si>
    <t>Dokształcanie i doskonalenie nauczycieli</t>
  </si>
  <si>
    <t>134 769,00</t>
  </si>
  <si>
    <t>19 800,00</t>
  </si>
  <si>
    <t>24 069,00</t>
  </si>
  <si>
    <t>82 800,00</t>
  </si>
  <si>
    <t>220 143,00</t>
  </si>
  <si>
    <t>23 910,00</t>
  </si>
  <si>
    <t>3 684,00</t>
  </si>
  <si>
    <t>585,00</t>
  </si>
  <si>
    <t>1 960,00</t>
  </si>
  <si>
    <t>2 096,00</t>
  </si>
  <si>
    <t>14 498,00</t>
  </si>
  <si>
    <t>150 410,00</t>
  </si>
  <si>
    <t>2 948 155,00</t>
  </si>
  <si>
    <t>85111</t>
  </si>
  <si>
    <t>Szpitale ogólne</t>
  </si>
  <si>
    <t>252 000,00</t>
  </si>
  <si>
    <t>Składki na ubezpieczenie zdrowotne</t>
  </si>
  <si>
    <t>2 626 266,00</t>
  </si>
  <si>
    <t>26 784,00</t>
  </si>
  <si>
    <t>1 105,00</t>
  </si>
  <si>
    <t>42 000,00</t>
  </si>
  <si>
    <t>20 000,00</t>
  </si>
  <si>
    <t>11 000,00</t>
  </si>
  <si>
    <t>7 105 921,00</t>
  </si>
  <si>
    <t>2 396 647,00</t>
  </si>
  <si>
    <t>1 841 000,00</t>
  </si>
  <si>
    <t>178,00</t>
  </si>
  <si>
    <t>153 680,00</t>
  </si>
  <si>
    <t>134 800,00</t>
  </si>
  <si>
    <t>23 120,00</t>
  </si>
  <si>
    <t>3 680,00</t>
  </si>
  <si>
    <t>90 834,00</t>
  </si>
  <si>
    <t>75 606,00</t>
  </si>
  <si>
    <t>1 290,00</t>
  </si>
  <si>
    <t>6 026,00</t>
  </si>
  <si>
    <t>5 350,00</t>
  </si>
  <si>
    <t>8 866,00</t>
  </si>
  <si>
    <t>206,00</t>
  </si>
  <si>
    <t>27 735,00</t>
  </si>
  <si>
    <t>544,00</t>
  </si>
  <si>
    <t>1 380,00</t>
  </si>
  <si>
    <t>1 950,00</t>
  </si>
  <si>
    <t>4 002,00</t>
  </si>
  <si>
    <t>2 081 399,00</t>
  </si>
  <si>
    <t>1 210 535,00</t>
  </si>
  <si>
    <t>46 465,00</t>
  </si>
  <si>
    <t>28 500,00</t>
  </si>
  <si>
    <t>66 159,00</t>
  </si>
  <si>
    <t>156 000,00</t>
  </si>
  <si>
    <t>32 000,00</t>
  </si>
  <si>
    <t>167 500,00</t>
  </si>
  <si>
    <t>1 732,00</t>
  </si>
  <si>
    <t>76 000,00</t>
  </si>
  <si>
    <t>4 750,00</t>
  </si>
  <si>
    <t>328,00</t>
  </si>
  <si>
    <t>53 375,00</t>
  </si>
  <si>
    <t>3 218,00</t>
  </si>
  <si>
    <t>1 307,00</t>
  </si>
  <si>
    <t>4 640,00</t>
  </si>
  <si>
    <t>5 630,00</t>
  </si>
  <si>
    <t>9 560,00</t>
  </si>
  <si>
    <t>452 748,00</t>
  </si>
  <si>
    <t>126 678,00</t>
  </si>
  <si>
    <t>4 822,00</t>
  </si>
  <si>
    <t>3 300,00</t>
  </si>
  <si>
    <t>34 684,00</t>
  </si>
  <si>
    <t>27 200,00</t>
  </si>
  <si>
    <t>9 500,00</t>
  </si>
  <si>
    <t>295,00</t>
  </si>
  <si>
    <t>672,00</t>
  </si>
  <si>
    <t>4 797,00</t>
  </si>
  <si>
    <t>1 560 209,00</t>
  </si>
  <si>
    <t>214 500,00</t>
  </si>
  <si>
    <t>1 170 424,00</t>
  </si>
  <si>
    <t>3119</t>
  </si>
  <si>
    <t>10 985,00</t>
  </si>
  <si>
    <t>20 600,00</t>
  </si>
  <si>
    <t>2 151,00</t>
  </si>
  <si>
    <t>7 849,00</t>
  </si>
  <si>
    <t>583 918,00</t>
  </si>
  <si>
    <t>4 800,00</t>
  </si>
  <si>
    <t>388 050,00</t>
  </si>
  <si>
    <t>25 100,00</t>
  </si>
  <si>
    <t>63 000,00</t>
  </si>
  <si>
    <t>11 300,00</t>
  </si>
  <si>
    <t>20 100,00</t>
  </si>
  <si>
    <t>7 200,00</t>
  </si>
  <si>
    <t>3 088,00</t>
  </si>
  <si>
    <t>15 300,00</t>
  </si>
  <si>
    <t>2 750,00</t>
  </si>
  <si>
    <t>792,00</t>
  </si>
  <si>
    <t>10 208,00</t>
  </si>
  <si>
    <t>10 280,00</t>
  </si>
  <si>
    <t>85220</t>
  </si>
  <si>
    <t>Jednostki specjalistycznego poradnictwa, mieszkania chronione i ośrodki interwencji kryzysowej</t>
  </si>
  <si>
    <t>31 000,00</t>
  </si>
  <si>
    <t>2 240,00</t>
  </si>
  <si>
    <t>360,00</t>
  </si>
  <si>
    <t>25 200,00</t>
  </si>
  <si>
    <t>4 303 623,00</t>
  </si>
  <si>
    <t>85311</t>
  </si>
  <si>
    <t>132 265,00</t>
  </si>
  <si>
    <t>266 354,00</t>
  </si>
  <si>
    <t>98 200,00</t>
  </si>
  <si>
    <t>6 100,00</t>
  </si>
  <si>
    <t>20 400,00</t>
  </si>
  <si>
    <t>70 200,00</t>
  </si>
  <si>
    <t>5 213,00</t>
  </si>
  <si>
    <t>3 500,00</t>
  </si>
  <si>
    <t>45 500,00</t>
  </si>
  <si>
    <t>4 001,00</t>
  </si>
  <si>
    <t>1 440,00</t>
  </si>
  <si>
    <t>2 697 350,00</t>
  </si>
  <si>
    <t>1 538 110,00</t>
  </si>
  <si>
    <t>102 919,00</t>
  </si>
  <si>
    <t>18 107,00</t>
  </si>
  <si>
    <t>90 213,00</t>
  </si>
  <si>
    <t>6 536,00</t>
  </si>
  <si>
    <t>244 004,00</t>
  </si>
  <si>
    <t>16 213,00</t>
  </si>
  <si>
    <t>2 734,00</t>
  </si>
  <si>
    <t>40 093,00</t>
  </si>
  <si>
    <t>2 631,00</t>
  </si>
  <si>
    <t>444,00</t>
  </si>
  <si>
    <t>56 000,00</t>
  </si>
  <si>
    <t>2 364,00</t>
  </si>
  <si>
    <t>88 500,00</t>
  </si>
  <si>
    <t>24 714,00</t>
  </si>
  <si>
    <t>2 094,00</t>
  </si>
  <si>
    <t>126 475,00</t>
  </si>
  <si>
    <t>6 409,00</t>
  </si>
  <si>
    <t>55,00</t>
  </si>
  <si>
    <t>6 300,00</t>
  </si>
  <si>
    <t>59 400,00</t>
  </si>
  <si>
    <t>7 444,00</t>
  </si>
  <si>
    <t>276,00</t>
  </si>
  <si>
    <t>5 965,00</t>
  </si>
  <si>
    <t>220 000,00</t>
  </si>
  <si>
    <t>1 207 654,00</t>
  </si>
  <si>
    <t>11 121,00</t>
  </si>
  <si>
    <t>63 613,00</t>
  </si>
  <si>
    <t>3 368,00</t>
  </si>
  <si>
    <t>1 381,00</t>
  </si>
  <si>
    <t>74,00</t>
  </si>
  <si>
    <t>11 682,00</t>
  </si>
  <si>
    <t>799,00</t>
  </si>
  <si>
    <t>1 865,00</t>
  </si>
  <si>
    <t>128,00</t>
  </si>
  <si>
    <t>362 440,00</t>
  </si>
  <si>
    <t>60 446,00</t>
  </si>
  <si>
    <t>122 043,00</t>
  </si>
  <si>
    <t>18 843,00</t>
  </si>
  <si>
    <t>6 312,00</t>
  </si>
  <si>
    <t>335,00</t>
  </si>
  <si>
    <t>181 411,00</t>
  </si>
  <si>
    <t>30 758,00</t>
  </si>
  <si>
    <t>7 771,00</t>
  </si>
  <si>
    <t>217 391,00</t>
  </si>
  <si>
    <t>24 406,00</t>
  </si>
  <si>
    <t>285,00</t>
  </si>
  <si>
    <t>15,00</t>
  </si>
  <si>
    <t>88,00</t>
  </si>
  <si>
    <t>5,00</t>
  </si>
  <si>
    <t>950,00</t>
  </si>
  <si>
    <t>51,00</t>
  </si>
  <si>
    <t>4708</t>
  </si>
  <si>
    <t>4709</t>
  </si>
  <si>
    <t>15 323,00</t>
  </si>
  <si>
    <t>2 648,00</t>
  </si>
  <si>
    <t>46 402,00</t>
  </si>
  <si>
    <t>6 749,00</t>
  </si>
  <si>
    <t>231,00</t>
  </si>
  <si>
    <t>5 857 825,00</t>
  </si>
  <si>
    <t>85401</t>
  </si>
  <si>
    <t>Świetlice szkolne</t>
  </si>
  <si>
    <t>192 200,00</t>
  </si>
  <si>
    <t>7 800,00</t>
  </si>
  <si>
    <t>96 700,00</t>
  </si>
  <si>
    <t>10 200,00</t>
  </si>
  <si>
    <t>35 800,00</t>
  </si>
  <si>
    <t>85402</t>
  </si>
  <si>
    <t>460 000,00</t>
  </si>
  <si>
    <t>1 057 401,00</t>
  </si>
  <si>
    <t>1 800,00</t>
  </si>
  <si>
    <t>685 561,00</t>
  </si>
  <si>
    <t>130 000,00</t>
  </si>
  <si>
    <t>10 100,00</t>
  </si>
  <si>
    <t>45 040,00</t>
  </si>
  <si>
    <t>22 500,00</t>
  </si>
  <si>
    <t>11 500,00</t>
  </si>
  <si>
    <t>1 120 956,00</t>
  </si>
  <si>
    <t>2 196,00</t>
  </si>
  <si>
    <t>363 497,00</t>
  </si>
  <si>
    <t>29 900,00</t>
  </si>
  <si>
    <t>58 803,00</t>
  </si>
  <si>
    <t>40 405,00</t>
  </si>
  <si>
    <t>132,00</t>
  </si>
  <si>
    <t>177 167,00</t>
  </si>
  <si>
    <t>6 531,00</t>
  </si>
  <si>
    <t>485,00</t>
  </si>
  <si>
    <t>37 800,00</t>
  </si>
  <si>
    <t>26 600,00</t>
  </si>
  <si>
    <t>3 800,00</t>
  </si>
  <si>
    <t>1 540,00</t>
  </si>
  <si>
    <t>356 000,00</t>
  </si>
  <si>
    <t>85412</t>
  </si>
  <si>
    <t>Kolonie i obozy oraz inne formy wypoczynku dzieci i młodzieży szkolnej, a także szkolenia młodzieży</t>
  </si>
  <si>
    <t>15 200,00</t>
  </si>
  <si>
    <t>2 976 278,00</t>
  </si>
  <si>
    <t>81 100,00</t>
  </si>
  <si>
    <t>1 399 400,00</t>
  </si>
  <si>
    <t>82 500,00</t>
  </si>
  <si>
    <t>238 255,00</t>
  </si>
  <si>
    <t>41 725,00</t>
  </si>
  <si>
    <t>1 220,00</t>
  </si>
  <si>
    <t>162 358,00</t>
  </si>
  <si>
    <t>240 000,00</t>
  </si>
  <si>
    <t>43 420,00</t>
  </si>
  <si>
    <t>215 600,00</t>
  </si>
  <si>
    <t>252 400,00</t>
  </si>
  <si>
    <t>66 900,00</t>
  </si>
  <si>
    <t>98 400,00</t>
  </si>
  <si>
    <t>85446</t>
  </si>
  <si>
    <t>85495</t>
  </si>
  <si>
    <t>9 790,00</t>
  </si>
  <si>
    <t>15 000,00</t>
  </si>
  <si>
    <t>90015</t>
  </si>
  <si>
    <t>200 000,00</t>
  </si>
  <si>
    <t>92116</t>
  </si>
  <si>
    <t>92120</t>
  </si>
  <si>
    <t>92195</t>
  </si>
  <si>
    <t>80 000,00</t>
  </si>
  <si>
    <t>1 762 850,00</t>
  </si>
  <si>
    <t>1 600 000,00</t>
  </si>
  <si>
    <t>1 200 000,00</t>
  </si>
  <si>
    <t>92695</t>
  </si>
  <si>
    <t>162 850,00</t>
  </si>
  <si>
    <t>11 450,00</t>
  </si>
  <si>
    <t>79 483 194,00</t>
  </si>
  <si>
    <t>Załącznik Nr  6                        do sprawozdania z wykonania budżetu powiatu nakielskiego za 2009 rok</t>
  </si>
  <si>
    <t>Sprawozdanie z otrzymanych dotacji celowych związanych z realizacją zadań z zakresu administracji rządowej i innych zadań zleconych jednostce samorządu terytorialnego odrębnymi ustawami w 2009 roku</t>
  </si>
  <si>
    <t>416 105,00</t>
  </si>
  <si>
    <t>340 748,00</t>
  </si>
  <si>
    <t>2 412,00</t>
  </si>
  <si>
    <t>62 408,00</t>
  </si>
  <si>
    <t>3 998,00</t>
  </si>
  <si>
    <t>82,00</t>
  </si>
  <si>
    <t>209 600,00</t>
  </si>
  <si>
    <t>37 050,00</t>
  </si>
  <si>
    <t>84 400,00</t>
  </si>
  <si>
    <t>49 580,00</t>
  </si>
  <si>
    <t>3 700,00</t>
  </si>
  <si>
    <t>3 454,00</t>
  </si>
  <si>
    <t>34 500,00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</si>
</sst>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#,##0_ ;[Red]\-#,##0\ "/>
  </numFmts>
  <fonts count="89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Arial CE"/>
      <charset val="238"/>
    </font>
    <font>
      <b/>
      <sz val="14"/>
      <name val="Times New Roman"/>
      <family val="1"/>
    </font>
    <font>
      <sz val="12"/>
      <name val="Times New Roman CE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</font>
    <font>
      <sz val="12"/>
      <name val="Times New Roman"/>
      <family val="1"/>
      <charset val="238"/>
    </font>
    <font>
      <b/>
      <sz val="14"/>
      <name val="Arial CE"/>
      <charset val="238"/>
    </font>
    <font>
      <sz val="12"/>
      <name val="Arial CE"/>
      <charset val="238"/>
    </font>
    <font>
      <b/>
      <sz val="12"/>
      <name val="Times New Roman CE"/>
      <charset val="238"/>
    </font>
    <font>
      <b/>
      <sz val="12"/>
      <name val="Arial CE"/>
      <charset val="238"/>
    </font>
    <font>
      <sz val="12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b/>
      <i/>
      <sz val="14"/>
      <name val="Times New Roman"/>
      <family val="1"/>
    </font>
    <font>
      <b/>
      <i/>
      <sz val="12"/>
      <name val="Times New Roman"/>
      <family val="1"/>
      <charset val="238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name val="Times New Roman CE"/>
      <family val="1"/>
      <charset val="238"/>
    </font>
    <font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i/>
      <sz val="11"/>
      <name val="Times New Roman CE"/>
      <charset val="238"/>
    </font>
    <font>
      <b/>
      <sz val="14"/>
      <color indexed="12"/>
      <name val="Times New Roman"/>
      <family val="1"/>
      <charset val="238"/>
    </font>
    <font>
      <sz val="11"/>
      <name val="Times New Roman CE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sz val="10"/>
      <name val="Times New Roman"/>
      <family val="1"/>
    </font>
    <font>
      <b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i/>
      <sz val="12"/>
      <name val="Times New Roman CE"/>
      <family val="1"/>
      <charset val="238"/>
    </font>
    <font>
      <i/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i/>
      <sz val="14"/>
      <name val="Times New Roman"/>
      <family val="1"/>
      <charset val="238"/>
    </font>
    <font>
      <sz val="8.2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.25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i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2"/>
      <color rgb="FFFF000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3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8"/>
      <color indexed="8"/>
      <name val="Arial"/>
      <charset val="204"/>
    </font>
    <font>
      <sz val="10"/>
      <color indexed="8"/>
      <name val="Arial"/>
      <charset val="204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charset val="204"/>
    </font>
    <font>
      <b/>
      <sz val="8.25"/>
      <color indexed="8"/>
      <name val="Arial"/>
      <charset val="204"/>
    </font>
    <font>
      <sz val="12"/>
      <color indexed="8"/>
      <name val="Arial"/>
      <charset val="204"/>
    </font>
    <font>
      <sz val="8.25"/>
      <color indexed="8"/>
      <name val="Arial"/>
      <charset val="204"/>
    </font>
    <font>
      <b/>
      <sz val="8.5"/>
      <color indexed="8"/>
      <name val="Arial"/>
      <family val="2"/>
      <charset val="238"/>
    </font>
    <font>
      <sz val="8.5"/>
      <color indexed="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34998626667073579"/>
        <bgColor indexed="0"/>
      </patternFill>
    </fill>
    <fill>
      <patternFill patternType="solid">
        <fgColor indexed="10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11" fillId="0" borderId="0"/>
    <xf numFmtId="0" fontId="54" fillId="0" borderId="0" applyNumberFormat="0" applyFill="0" applyBorder="0" applyAlignment="0" applyProtection="0">
      <alignment vertical="top"/>
    </xf>
    <xf numFmtId="0" fontId="54" fillId="0" borderId="0" applyNumberFormat="0" applyFill="0" applyBorder="0" applyAlignment="0" applyProtection="0">
      <alignment vertical="top"/>
    </xf>
    <xf numFmtId="0" fontId="54" fillId="0" borderId="0" applyNumberFormat="0" applyFill="0" applyBorder="0" applyAlignment="0" applyProtection="0">
      <alignment vertical="top"/>
    </xf>
    <xf numFmtId="0" fontId="1" fillId="0" borderId="0"/>
    <xf numFmtId="0" fontId="1" fillId="0" borderId="0"/>
    <xf numFmtId="0" fontId="68" fillId="0" borderId="0"/>
    <xf numFmtId="0" fontId="77" fillId="0" borderId="0"/>
    <xf numFmtId="0" fontId="79" fillId="0" borderId="0" applyNumberFormat="0" applyFill="0" applyBorder="0" applyAlignment="0" applyProtection="0">
      <alignment vertical="top"/>
    </xf>
  </cellStyleXfs>
  <cellXfs count="813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0" fontId="6" fillId="0" borderId="0" xfId="0" applyFont="1"/>
    <xf numFmtId="4" fontId="6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0" fontId="8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vertical="center" wrapText="1"/>
    </xf>
    <xf numFmtId="164" fontId="8" fillId="0" borderId="4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justify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/>
    <xf numFmtId="0" fontId="6" fillId="0" borderId="0" xfId="1" applyFont="1"/>
    <xf numFmtId="164" fontId="6" fillId="0" borderId="0" xfId="1" applyNumberFormat="1" applyFont="1"/>
    <xf numFmtId="164" fontId="12" fillId="0" borderId="1" xfId="1" applyNumberFormat="1" applyFont="1" applyBorder="1" applyAlignment="1">
      <alignment vertical="center"/>
    </xf>
    <xf numFmtId="0" fontId="12" fillId="0" borderId="1" xfId="1" applyFont="1" applyBorder="1" applyAlignment="1">
      <alignment vertical="center"/>
    </xf>
    <xf numFmtId="0" fontId="12" fillId="0" borderId="5" xfId="1" applyFont="1" applyBorder="1" applyAlignment="1">
      <alignment horizontal="center" vertical="center"/>
    </xf>
    <xf numFmtId="164" fontId="12" fillId="0" borderId="6" xfId="1" applyNumberFormat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1" xfId="1" applyFont="1" applyBorder="1" applyAlignment="1">
      <alignment horizontal="center" vertical="center"/>
    </xf>
    <xf numFmtId="165" fontId="6" fillId="0" borderId="0" xfId="1" applyNumberFormat="1" applyFont="1"/>
    <xf numFmtId="4" fontId="12" fillId="0" borderId="6" xfId="1" applyNumberFormat="1" applyFont="1" applyBorder="1" applyAlignment="1">
      <alignment vertical="center"/>
    </xf>
    <xf numFmtId="164" fontId="14" fillId="0" borderId="8" xfId="1" applyNumberFormat="1" applyFont="1" applyBorder="1" applyAlignment="1">
      <alignment vertical="center"/>
    </xf>
    <xf numFmtId="164" fontId="14" fillId="0" borderId="9" xfId="1" applyNumberFormat="1" applyFont="1" applyBorder="1" applyAlignment="1">
      <alignment vertical="center"/>
    </xf>
    <xf numFmtId="4" fontId="14" fillId="0" borderId="9" xfId="1" applyNumberFormat="1" applyFont="1" applyBorder="1" applyAlignment="1">
      <alignment vertical="center"/>
    </xf>
    <xf numFmtId="164" fontId="14" fillId="0" borderId="0" xfId="1" applyNumberFormat="1" applyFont="1" applyBorder="1" applyAlignment="1">
      <alignment vertical="center"/>
    </xf>
    <xf numFmtId="0" fontId="14" fillId="0" borderId="0" xfId="1" applyFont="1" applyBorder="1" applyAlignment="1">
      <alignment vertical="center" wrapText="1"/>
    </xf>
    <xf numFmtId="0" fontId="14" fillId="0" borderId="9" xfId="1" applyFont="1" applyBorder="1" applyAlignment="1">
      <alignment horizontal="center" vertical="center"/>
    </xf>
    <xf numFmtId="164" fontId="14" fillId="0" borderId="3" xfId="1" applyNumberFormat="1" applyFont="1" applyBorder="1" applyAlignment="1">
      <alignment vertical="center"/>
    </xf>
    <xf numFmtId="4" fontId="14" fillId="0" borderId="3" xfId="1" applyNumberFormat="1" applyFont="1" applyBorder="1" applyAlignment="1">
      <alignment vertical="center"/>
    </xf>
    <xf numFmtId="0" fontId="14" fillId="0" borderId="3" xfId="1" applyFont="1" applyBorder="1" applyAlignment="1">
      <alignment horizontal="center" vertical="center"/>
    </xf>
    <xf numFmtId="164" fontId="12" fillId="0" borderId="7" xfId="1" applyNumberFormat="1" applyFont="1" applyBorder="1" applyAlignment="1">
      <alignment vertical="center"/>
    </xf>
    <xf numFmtId="4" fontId="12" fillId="0" borderId="1" xfId="1" applyNumberFormat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5" fillId="0" borderId="0" xfId="1" applyFont="1"/>
    <xf numFmtId="0" fontId="16" fillId="0" borderId="0" xfId="1" applyFont="1"/>
    <xf numFmtId="4" fontId="19" fillId="0" borderId="1" xfId="1" applyNumberFormat="1" applyFont="1" applyBorder="1" applyAlignment="1">
      <alignment vertical="center"/>
    </xf>
    <xf numFmtId="0" fontId="19" fillId="0" borderId="7" xfId="1" applyFont="1" applyBorder="1" applyAlignment="1">
      <alignment horizontal="center" vertical="center"/>
    </xf>
    <xf numFmtId="0" fontId="19" fillId="0" borderId="5" xfId="1" applyFont="1" applyBorder="1" applyAlignment="1">
      <alignment vertical="center"/>
    </xf>
    <xf numFmtId="4" fontId="6" fillId="0" borderId="1" xfId="1" applyNumberFormat="1" applyFont="1" applyBorder="1" applyAlignment="1">
      <alignment vertical="center"/>
    </xf>
    <xf numFmtId="0" fontId="8" fillId="0" borderId="3" xfId="1" applyFont="1" applyBorder="1" applyAlignment="1">
      <alignment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0" borderId="11" xfId="1" applyFont="1" applyBorder="1" applyAlignment="1">
      <alignment horizontal="center" vertical="center" wrapText="1"/>
    </xf>
    <xf numFmtId="49" fontId="8" fillId="0" borderId="1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justify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4" fontId="19" fillId="0" borderId="7" xfId="1" applyNumberFormat="1" applyFont="1" applyBorder="1" applyAlignment="1">
      <alignment vertical="center"/>
    </xf>
    <xf numFmtId="164" fontId="12" fillId="0" borderId="0" xfId="1" applyNumberFormat="1" applyFont="1"/>
    <xf numFmtId="4" fontId="6" fillId="0" borderId="0" xfId="1" applyNumberFormat="1" applyFont="1"/>
    <xf numFmtId="3" fontId="6" fillId="0" borderId="0" xfId="1" applyNumberFormat="1" applyFont="1"/>
    <xf numFmtId="10" fontId="15" fillId="0" borderId="1" xfId="1" applyNumberFormat="1" applyFont="1" applyBorder="1" applyAlignment="1">
      <alignment vertical="center"/>
    </xf>
    <xf numFmtId="10" fontId="6" fillId="0" borderId="1" xfId="1" applyNumberFormat="1" applyFont="1" applyBorder="1" applyAlignment="1">
      <alignment vertical="center"/>
    </xf>
    <xf numFmtId="0" fontId="19" fillId="2" borderId="1" xfId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 wrapText="1"/>
    </xf>
    <xf numFmtId="0" fontId="20" fillId="0" borderId="0" xfId="1" applyFont="1" applyBorder="1" applyAlignment="1">
      <alignment horizontal="center"/>
    </xf>
    <xf numFmtId="0" fontId="19" fillId="0" borderId="0" xfId="1" applyFont="1"/>
    <xf numFmtId="0" fontId="7" fillId="0" borderId="0" xfId="1" applyFont="1"/>
    <xf numFmtId="0" fontId="7" fillId="0" borderId="0" xfId="1" applyFont="1" applyAlignment="1">
      <alignment horizontal="justify"/>
    </xf>
    <xf numFmtId="10" fontId="2" fillId="0" borderId="1" xfId="1" applyNumberFormat="1" applyFont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10" fontId="8" fillId="0" borderId="1" xfId="1" applyNumberFormat="1" applyFont="1" applyBorder="1" applyAlignment="1">
      <alignment horizontal="right" vertical="center" wrapText="1"/>
    </xf>
    <xf numFmtId="164" fontId="8" fillId="0" borderId="1" xfId="1" applyNumberFormat="1" applyFont="1" applyFill="1" applyBorder="1" applyAlignment="1">
      <alignment horizontal="right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0" fontId="8" fillId="0" borderId="4" xfId="1" applyFont="1" applyBorder="1" applyAlignment="1">
      <alignment vertical="center" wrapText="1"/>
    </xf>
    <xf numFmtId="164" fontId="9" fillId="0" borderId="1" xfId="1" applyNumberFormat="1" applyFont="1" applyBorder="1" applyAlignment="1">
      <alignment horizontal="right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wrapText="1"/>
    </xf>
    <xf numFmtId="49" fontId="8" fillId="0" borderId="1" xfId="1" applyNumberFormat="1" applyFont="1" applyBorder="1" applyAlignment="1">
      <alignment horizontal="center" wrapText="1"/>
    </xf>
    <xf numFmtId="164" fontId="9" fillId="0" borderId="1" xfId="1" applyNumberFormat="1" applyFont="1" applyFill="1" applyBorder="1" applyAlignment="1">
      <alignment horizontal="right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right" vertical="center" wrapText="1"/>
    </xf>
    <xf numFmtId="0" fontId="4" fillId="0" borderId="0" xfId="1" applyFont="1" applyBorder="1" applyAlignment="1">
      <alignment horizontal="center" vertical="center" wrapText="1"/>
    </xf>
    <xf numFmtId="49" fontId="8" fillId="0" borderId="4" xfId="1" applyNumberFormat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23" fillId="0" borderId="4" xfId="1" applyFont="1" applyBorder="1" applyAlignment="1">
      <alignment vertical="center" wrapText="1"/>
    </xf>
    <xf numFmtId="0" fontId="23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24" fillId="0" borderId="8" xfId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49" fontId="23" fillId="0" borderId="4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justify" vertical="center" wrapText="1"/>
    </xf>
    <xf numFmtId="0" fontId="24" fillId="0" borderId="1" xfId="1" applyFont="1" applyBorder="1" applyAlignment="1">
      <alignment horizontal="center" vertical="center" wrapText="1"/>
    </xf>
    <xf numFmtId="49" fontId="2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justify" vertical="center" wrapText="1"/>
    </xf>
    <xf numFmtId="0" fontId="25" fillId="0" borderId="4" xfId="1" applyFont="1" applyBorder="1" applyAlignment="1">
      <alignment horizontal="center" vertical="center" wrapText="1"/>
    </xf>
    <xf numFmtId="0" fontId="22" fillId="0" borderId="4" xfId="1" applyFont="1" applyBorder="1" applyAlignment="1">
      <alignment vertical="center" wrapText="1"/>
    </xf>
    <xf numFmtId="49" fontId="5" fillId="0" borderId="8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24" fillId="0" borderId="1" xfId="1" applyNumberFormat="1" applyFont="1" applyBorder="1" applyAlignment="1">
      <alignment horizontal="center" vertical="center" wrapText="1"/>
    </xf>
    <xf numFmtId="0" fontId="26" fillId="0" borderId="0" xfId="1" applyFont="1"/>
    <xf numFmtId="0" fontId="11" fillId="0" borderId="0" xfId="1" applyAlignment="1">
      <alignment horizontal="center" vertical="center" wrapText="1"/>
    </xf>
    <xf numFmtId="0" fontId="11" fillId="0" borderId="0" xfId="1" applyAlignment="1">
      <alignment wrapText="1"/>
    </xf>
    <xf numFmtId="10" fontId="2" fillId="0" borderId="1" xfId="0" applyNumberFormat="1" applyFont="1" applyBorder="1" applyAlignment="1">
      <alignment horizontal="right" vertical="center" wrapText="1"/>
    </xf>
    <xf numFmtId="0" fontId="6" fillId="0" borderId="0" xfId="1" applyFont="1" applyAlignment="1">
      <alignment wrapText="1"/>
    </xf>
    <xf numFmtId="164" fontId="9" fillId="0" borderId="0" xfId="1" applyNumberFormat="1" applyFont="1"/>
    <xf numFmtId="10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 wrapText="1"/>
    </xf>
    <xf numFmtId="10" fontId="9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164" fontId="9" fillId="0" borderId="1" xfId="1" applyNumberFormat="1" applyFont="1" applyBorder="1" applyAlignment="1">
      <alignment vertical="center"/>
    </xf>
    <xf numFmtId="0" fontId="23" fillId="0" borderId="1" xfId="1" applyFont="1" applyBorder="1" applyAlignment="1">
      <alignment horizontal="center" vertical="center" wrapText="1"/>
    </xf>
    <xf numFmtId="10" fontId="22" fillId="0" borderId="1" xfId="1" applyNumberFormat="1" applyFont="1" applyBorder="1" applyAlignment="1">
      <alignment vertical="center"/>
    </xf>
    <xf numFmtId="164" fontId="22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0" fontId="24" fillId="0" borderId="4" xfId="1" applyFont="1" applyBorder="1" applyAlignment="1">
      <alignment vertical="center" wrapText="1"/>
    </xf>
    <xf numFmtId="165" fontId="9" fillId="0" borderId="1" xfId="1" applyNumberFormat="1" applyFont="1" applyBorder="1" applyAlignment="1">
      <alignment horizontal="center"/>
    </xf>
    <xf numFmtId="164" fontId="3" fillId="0" borderId="0" xfId="1" applyNumberFormat="1" applyFont="1"/>
    <xf numFmtId="49" fontId="24" fillId="0" borderId="4" xfId="1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vertical="center"/>
    </xf>
    <xf numFmtId="164" fontId="2" fillId="0" borderId="1" xfId="1" applyNumberFormat="1" applyFont="1" applyBorder="1" applyAlignment="1">
      <alignment vertical="center" wrapText="1"/>
    </xf>
    <xf numFmtId="164" fontId="9" fillId="0" borderId="0" xfId="1" applyNumberFormat="1" applyFont="1" applyFill="1" applyBorder="1"/>
    <xf numFmtId="164" fontId="2" fillId="0" borderId="1" xfId="1" applyNumberFormat="1" applyFont="1" applyBorder="1" applyAlignment="1">
      <alignment vertical="center"/>
    </xf>
    <xf numFmtId="165" fontId="29" fillId="0" borderId="1" xfId="1" applyNumberFormat="1" applyFont="1" applyBorder="1" applyAlignment="1">
      <alignment horizontal="center"/>
    </xf>
    <xf numFmtId="10" fontId="2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 wrapText="1"/>
    </xf>
    <xf numFmtId="0" fontId="11" fillId="0" borderId="0" xfId="1" applyBorder="1" applyAlignment="1">
      <alignment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49" fontId="22" fillId="0" borderId="4" xfId="1" applyNumberFormat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/>
    <xf numFmtId="164" fontId="9" fillId="0" borderId="1" xfId="1" applyNumberFormat="1" applyFont="1" applyBorder="1"/>
    <xf numFmtId="164" fontId="3" fillId="0" borderId="11" xfId="1" applyNumberFormat="1" applyFont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/>
    </xf>
    <xf numFmtId="2" fontId="11" fillId="0" borderId="0" xfId="1" applyNumberFormat="1" applyAlignment="1">
      <alignment horizontal="center" vertical="center" wrapText="1"/>
    </xf>
    <xf numFmtId="2" fontId="2" fillId="0" borderId="0" xfId="1" applyNumberFormat="1" applyFont="1" applyAlignment="1">
      <alignment horizontal="center" vertical="center" wrapText="1"/>
    </xf>
    <xf numFmtId="0" fontId="14" fillId="0" borderId="0" xfId="1" applyFont="1" applyBorder="1"/>
    <xf numFmtId="164" fontId="2" fillId="4" borderId="1" xfId="1" applyNumberFormat="1" applyFont="1" applyFill="1" applyBorder="1" applyAlignment="1">
      <alignment horizontal="center" vertical="center"/>
    </xf>
    <xf numFmtId="164" fontId="9" fillId="0" borderId="0" xfId="1" applyNumberFormat="1" applyFont="1" applyBorder="1"/>
    <xf numFmtId="164" fontId="30" fillId="0" borderId="0" xfId="1" applyNumberFormat="1" applyFont="1"/>
    <xf numFmtId="10" fontId="27" fillId="0" borderId="1" xfId="1" applyNumberFormat="1" applyFont="1" applyBorder="1" applyAlignment="1">
      <alignment vertical="center"/>
    </xf>
    <xf numFmtId="164" fontId="27" fillId="0" borderId="1" xfId="1" applyNumberFormat="1" applyFont="1" applyBorder="1" applyAlignment="1">
      <alignment vertical="center" wrapText="1"/>
    </xf>
    <xf numFmtId="10" fontId="30" fillId="0" borderId="1" xfId="1" applyNumberFormat="1" applyFont="1" applyBorder="1" applyAlignment="1">
      <alignment vertical="center"/>
    </xf>
    <xf numFmtId="164" fontId="30" fillId="0" borderId="1" xfId="1" applyNumberFormat="1" applyFont="1" applyBorder="1" applyAlignment="1">
      <alignment vertical="center"/>
    </xf>
    <xf numFmtId="164" fontId="32" fillId="0" borderId="4" xfId="1" applyNumberFormat="1" applyFont="1" applyBorder="1" applyAlignment="1">
      <alignment horizontal="right" vertical="center" wrapText="1"/>
    </xf>
    <xf numFmtId="0" fontId="32" fillId="0" borderId="4" xfId="1" applyFont="1" applyBorder="1" applyAlignment="1">
      <alignment vertical="center" wrapText="1"/>
    </xf>
    <xf numFmtId="49" fontId="32" fillId="0" borderId="4" xfId="1" applyNumberFormat="1" applyFont="1" applyBorder="1" applyAlignment="1">
      <alignment horizontal="center" vertical="center" wrapText="1"/>
    </xf>
    <xf numFmtId="0" fontId="33" fillId="0" borderId="4" xfId="1" applyFont="1" applyBorder="1" applyAlignment="1">
      <alignment horizontal="center" vertical="center" wrapText="1"/>
    </xf>
    <xf numFmtId="0" fontId="34" fillId="0" borderId="8" xfId="1" applyFont="1" applyBorder="1" applyAlignment="1">
      <alignment horizontal="center" vertical="center" wrapText="1"/>
    </xf>
    <xf numFmtId="164" fontId="30" fillId="0" borderId="4" xfId="1" applyNumberFormat="1" applyFont="1" applyBorder="1" applyAlignment="1">
      <alignment horizontal="right" vertical="center" wrapText="1"/>
    </xf>
    <xf numFmtId="10" fontId="35" fillId="0" borderId="1" xfId="1" applyNumberFormat="1" applyFont="1" applyBorder="1" applyAlignment="1">
      <alignment vertical="center"/>
    </xf>
    <xf numFmtId="164" fontId="33" fillId="0" borderId="4" xfId="1" applyNumberFormat="1" applyFont="1" applyBorder="1" applyAlignment="1">
      <alignment horizontal="right" vertical="center" wrapText="1"/>
    </xf>
    <xf numFmtId="0" fontId="33" fillId="0" borderId="4" xfId="1" applyFont="1" applyBorder="1" applyAlignment="1">
      <alignment vertical="center" wrapText="1"/>
    </xf>
    <xf numFmtId="164" fontId="34" fillId="0" borderId="4" xfId="1" applyNumberFormat="1" applyFont="1" applyBorder="1" applyAlignment="1">
      <alignment horizontal="right" vertical="center" wrapText="1"/>
    </xf>
    <xf numFmtId="0" fontId="34" fillId="0" borderId="4" xfId="1" applyFont="1" applyBorder="1" applyAlignment="1">
      <alignment vertical="center" wrapText="1"/>
    </xf>
    <xf numFmtId="164" fontId="32" fillId="0" borderId="4" xfId="1" applyNumberFormat="1" applyFont="1" applyFill="1" applyBorder="1" applyAlignment="1">
      <alignment horizontal="right" vertical="center" wrapText="1"/>
    </xf>
    <xf numFmtId="164" fontId="35" fillId="0" borderId="1" xfId="1" applyNumberFormat="1" applyFont="1" applyBorder="1" applyAlignment="1">
      <alignment vertical="center"/>
    </xf>
    <xf numFmtId="164" fontId="35" fillId="0" borderId="4" xfId="1" applyNumberFormat="1" applyFont="1" applyBorder="1" applyAlignment="1">
      <alignment horizontal="right" vertical="center" wrapText="1"/>
    </xf>
    <xf numFmtId="49" fontId="33" fillId="0" borderId="4" xfId="1" applyNumberFormat="1" applyFont="1" applyBorder="1" applyAlignment="1">
      <alignment horizontal="center" vertical="center" wrapText="1"/>
    </xf>
    <xf numFmtId="49" fontId="34" fillId="0" borderId="8" xfId="1" applyNumberFormat="1" applyFont="1" applyBorder="1" applyAlignment="1">
      <alignment horizontal="center" vertical="center" wrapText="1"/>
    </xf>
    <xf numFmtId="164" fontId="27" fillId="0" borderId="1" xfId="1" applyNumberFormat="1" applyFont="1" applyBorder="1" applyAlignment="1">
      <alignment vertical="center"/>
    </xf>
    <xf numFmtId="165" fontId="30" fillId="0" borderId="1" xfId="1" applyNumberFormat="1" applyFont="1" applyBorder="1" applyAlignment="1">
      <alignment horizontal="center"/>
    </xf>
    <xf numFmtId="0" fontId="37" fillId="0" borderId="0" xfId="1" applyFont="1" applyBorder="1" applyAlignment="1">
      <alignment horizontal="center"/>
    </xf>
    <xf numFmtId="164" fontId="27" fillId="0" borderId="0" xfId="1" applyNumberFormat="1" applyFont="1"/>
    <xf numFmtId="164" fontId="30" fillId="0" borderId="0" xfId="1" applyNumberFormat="1" applyFont="1" applyBorder="1"/>
    <xf numFmtId="164" fontId="30" fillId="0" borderId="0" xfId="1" applyNumberFormat="1" applyFont="1" applyFill="1" applyBorder="1"/>
    <xf numFmtId="164" fontId="38" fillId="0" borderId="0" xfId="1" applyNumberFormat="1" applyFont="1" applyFill="1" applyBorder="1"/>
    <xf numFmtId="164" fontId="30" fillId="0" borderId="1" xfId="1" applyNumberFormat="1" applyFont="1" applyBorder="1" applyAlignment="1">
      <alignment horizontal="right" vertical="center" wrapText="1"/>
    </xf>
    <xf numFmtId="0" fontId="33" fillId="0" borderId="4" xfId="1" applyFont="1" applyBorder="1" applyAlignment="1">
      <alignment horizontal="center" wrapText="1"/>
    </xf>
    <xf numFmtId="0" fontId="34" fillId="0" borderId="8" xfId="1" applyFont="1" applyBorder="1" applyAlignment="1">
      <alignment horizontal="center" wrapText="1"/>
    </xf>
    <xf numFmtId="164" fontId="35" fillId="0" borderId="1" xfId="1" applyNumberFormat="1" applyFont="1" applyBorder="1" applyAlignment="1">
      <alignment horizontal="right" vertical="center" wrapText="1"/>
    </xf>
    <xf numFmtId="0" fontId="35" fillId="0" borderId="4" xfId="1" applyFont="1" applyBorder="1" applyAlignment="1">
      <alignment wrapText="1"/>
    </xf>
    <xf numFmtId="49" fontId="35" fillId="0" borderId="4" xfId="1" applyNumberFormat="1" applyFont="1" applyBorder="1" applyAlignment="1">
      <alignment horizontal="center" wrapText="1"/>
    </xf>
    <xf numFmtId="0" fontId="35" fillId="0" borderId="4" xfId="1" applyFont="1" applyBorder="1" applyAlignment="1">
      <alignment horizontal="center" wrapText="1"/>
    </xf>
    <xf numFmtId="0" fontId="33" fillId="0" borderId="1" xfId="1" applyFont="1" applyBorder="1" applyAlignment="1">
      <alignment vertical="center" wrapText="1"/>
    </xf>
    <xf numFmtId="0" fontId="33" fillId="0" borderId="1" xfId="1" applyFont="1" applyBorder="1" applyAlignment="1">
      <alignment horizontal="center" vertical="center" wrapText="1"/>
    </xf>
    <xf numFmtId="49" fontId="34" fillId="0" borderId="4" xfId="1" applyNumberFormat="1" applyFont="1" applyBorder="1" applyAlignment="1">
      <alignment horizontal="center" vertical="center" wrapText="1"/>
    </xf>
    <xf numFmtId="49" fontId="30" fillId="0" borderId="1" xfId="1" applyNumberFormat="1" applyFont="1" applyBorder="1" applyAlignment="1">
      <alignment horizontal="center" vertical="center"/>
    </xf>
    <xf numFmtId="164" fontId="22" fillId="0" borderId="0" xfId="1" applyNumberFormat="1" applyFont="1" applyFill="1" applyBorder="1"/>
    <xf numFmtId="0" fontId="32" fillId="0" borderId="4" xfId="1" applyFont="1" applyBorder="1" applyAlignment="1">
      <alignment wrapText="1"/>
    </xf>
    <xf numFmtId="49" fontId="32" fillId="0" borderId="4" xfId="1" applyNumberFormat="1" applyFont="1" applyBorder="1" applyAlignment="1">
      <alignment horizontal="center" wrapText="1"/>
    </xf>
    <xf numFmtId="0" fontId="32" fillId="0" borderId="4" xfId="1" applyFont="1" applyBorder="1" applyAlignment="1">
      <alignment horizontal="justify" vertical="center" wrapText="1"/>
    </xf>
    <xf numFmtId="164" fontId="34" fillId="0" borderId="7" xfId="1" applyNumberFormat="1" applyFont="1" applyBorder="1" applyAlignment="1">
      <alignment horizontal="right" vertical="center" wrapText="1"/>
    </xf>
    <xf numFmtId="0" fontId="34" fillId="0" borderId="7" xfId="1" applyFont="1" applyBorder="1" applyAlignment="1">
      <alignment vertical="center" wrapText="1"/>
    </xf>
    <xf numFmtId="49" fontId="32" fillId="0" borderId="7" xfId="1" applyNumberFormat="1" applyFont="1" applyBorder="1" applyAlignment="1">
      <alignment horizontal="center" vertical="center" wrapText="1"/>
    </xf>
    <xf numFmtId="0" fontId="33" fillId="0" borderId="7" xfId="1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0" fontId="35" fillId="0" borderId="4" xfId="1" applyFont="1" applyBorder="1" applyAlignment="1">
      <alignment vertical="center" wrapText="1"/>
    </xf>
    <xf numFmtId="49" fontId="35" fillId="0" borderId="4" xfId="1" applyNumberFormat="1" applyFont="1" applyBorder="1" applyAlignment="1">
      <alignment horizontal="center" vertical="center" wrapText="1"/>
    </xf>
    <xf numFmtId="164" fontId="27" fillId="0" borderId="4" xfId="1" applyNumberFormat="1" applyFont="1" applyBorder="1" applyAlignment="1">
      <alignment horizontal="right" vertical="center" wrapText="1"/>
    </xf>
    <xf numFmtId="0" fontId="27" fillId="0" borderId="4" xfId="1" applyFont="1" applyBorder="1" applyAlignment="1">
      <alignment vertical="center" wrapText="1"/>
    </xf>
    <xf numFmtId="49" fontId="27" fillId="0" borderId="4" xfId="1" applyNumberFormat="1" applyFont="1" applyBorder="1" applyAlignment="1">
      <alignment horizontal="center" vertical="center" wrapText="1"/>
    </xf>
    <xf numFmtId="164" fontId="30" fillId="0" borderId="4" xfId="1" applyNumberFormat="1" applyFont="1" applyBorder="1" applyAlignment="1">
      <alignment vertical="center"/>
    </xf>
    <xf numFmtId="164" fontId="35" fillId="0" borderId="4" xfId="1" applyNumberFormat="1" applyFont="1" applyBorder="1" applyAlignment="1">
      <alignment vertical="center"/>
    </xf>
    <xf numFmtId="164" fontId="27" fillId="0" borderId="4" xfId="1" applyNumberFormat="1" applyFont="1" applyBorder="1" applyAlignment="1">
      <alignment vertical="center"/>
    </xf>
    <xf numFmtId="0" fontId="32" fillId="0" borderId="7" xfId="1" applyFont="1" applyBorder="1" applyAlignment="1">
      <alignment horizontal="justify" vertical="center" wrapText="1"/>
    </xf>
    <xf numFmtId="49" fontId="33" fillId="0" borderId="7" xfId="1" applyNumberFormat="1" applyFont="1" applyBorder="1" applyAlignment="1">
      <alignment horizontal="center" vertical="center" wrapText="1"/>
    </xf>
    <xf numFmtId="49" fontId="34" fillId="0" borderId="1" xfId="1" applyNumberFormat="1" applyFont="1" applyBorder="1" applyAlignment="1">
      <alignment horizontal="center" vertical="center" wrapText="1"/>
    </xf>
    <xf numFmtId="165" fontId="30" fillId="0" borderId="5" xfId="1" applyNumberFormat="1" applyFont="1" applyBorder="1" applyAlignment="1">
      <alignment horizontal="center"/>
    </xf>
    <xf numFmtId="0" fontId="34" fillId="0" borderId="4" xfId="1" applyFont="1" applyBorder="1" applyAlignment="1">
      <alignment wrapText="1"/>
    </xf>
    <xf numFmtId="49" fontId="34" fillId="0" borderId="4" xfId="1" applyNumberFormat="1" applyFont="1" applyBorder="1" applyAlignment="1">
      <alignment horizontal="center" wrapText="1"/>
    </xf>
    <xf numFmtId="164" fontId="26" fillId="0" borderId="1" xfId="1" applyNumberFormat="1" applyFont="1" applyBorder="1" applyAlignment="1">
      <alignment vertical="center"/>
    </xf>
    <xf numFmtId="0" fontId="32" fillId="0" borderId="1" xfId="1" applyFont="1" applyBorder="1" applyAlignment="1">
      <alignment vertical="center" wrapText="1"/>
    </xf>
    <xf numFmtId="49" fontId="32" fillId="0" borderId="1" xfId="1" applyNumberFormat="1" applyFont="1" applyBorder="1" applyAlignment="1">
      <alignment horizontal="center" vertical="center" wrapText="1"/>
    </xf>
    <xf numFmtId="0" fontId="34" fillId="0" borderId="1" xfId="1" applyFont="1" applyBorder="1" applyAlignment="1">
      <alignment vertical="center" wrapText="1"/>
    </xf>
    <xf numFmtId="164" fontId="39" fillId="0" borderId="1" xfId="1" applyNumberFormat="1" applyFont="1" applyBorder="1" applyAlignment="1">
      <alignment vertical="center"/>
    </xf>
    <xf numFmtId="0" fontId="32" fillId="0" borderId="1" xfId="1" applyFont="1" applyBorder="1" applyAlignment="1">
      <alignment horizontal="justify" vertical="center" wrapText="1"/>
    </xf>
    <xf numFmtId="0" fontId="31" fillId="0" borderId="0" xfId="1" applyFont="1" applyAlignment="1">
      <alignment wrapText="1"/>
    </xf>
    <xf numFmtId="0" fontId="31" fillId="0" borderId="0" xfId="1" applyFont="1" applyAlignment="1">
      <alignment horizontal="center" vertical="center" wrapText="1"/>
    </xf>
    <xf numFmtId="164" fontId="27" fillId="0" borderId="0" xfId="1" applyNumberFormat="1" applyFont="1" applyAlignment="1">
      <alignment horizontal="center" vertical="center" wrapText="1"/>
    </xf>
    <xf numFmtId="49" fontId="30" fillId="0" borderId="8" xfId="1" applyNumberFormat="1" applyFont="1" applyBorder="1" applyAlignment="1">
      <alignment horizontal="center" vertical="center"/>
    </xf>
    <xf numFmtId="10" fontId="12" fillId="0" borderId="1" xfId="1" applyNumberFormat="1" applyFont="1" applyBorder="1" applyAlignment="1">
      <alignment vertical="center"/>
    </xf>
    <xf numFmtId="10" fontId="28" fillId="0" borderId="1" xfId="1" applyNumberFormat="1" applyFont="1" applyBorder="1" applyAlignment="1">
      <alignment vertical="center"/>
    </xf>
    <xf numFmtId="4" fontId="28" fillId="0" borderId="1" xfId="1" applyNumberFormat="1" applyFont="1" applyBorder="1" applyAlignment="1">
      <alignment vertical="center"/>
    </xf>
    <xf numFmtId="4" fontId="41" fillId="0" borderId="1" xfId="1" applyNumberFormat="1" applyFont="1" applyBorder="1" applyAlignment="1">
      <alignment vertical="center"/>
    </xf>
    <xf numFmtId="0" fontId="42" fillId="0" borderId="4" xfId="1" applyFont="1" applyBorder="1" applyAlignment="1">
      <alignment vertical="center" wrapText="1"/>
    </xf>
    <xf numFmtId="49" fontId="42" fillId="0" borderId="4" xfId="1" applyNumberFormat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/>
    </xf>
    <xf numFmtId="10" fontId="41" fillId="0" borderId="1" xfId="1" applyNumberFormat="1" applyFont="1" applyBorder="1" applyAlignment="1">
      <alignment vertical="center"/>
    </xf>
    <xf numFmtId="0" fontId="41" fillId="0" borderId="4" xfId="1" applyFont="1" applyBorder="1" applyAlignment="1">
      <alignment vertical="center"/>
    </xf>
    <xf numFmtId="0" fontId="28" fillId="0" borderId="4" xfId="1" applyFont="1" applyBorder="1" applyAlignment="1">
      <alignment horizontal="center" vertical="center"/>
    </xf>
    <xf numFmtId="4" fontId="43" fillId="0" borderId="1" xfId="1" applyNumberFormat="1" applyFont="1" applyBorder="1" applyAlignment="1">
      <alignment vertical="center"/>
    </xf>
    <xf numFmtId="0" fontId="43" fillId="0" borderId="1" xfId="1" applyFont="1" applyBorder="1" applyAlignment="1">
      <alignment vertical="center"/>
    </xf>
    <xf numFmtId="0" fontId="28" fillId="0" borderId="1" xfId="1" applyFont="1" applyBorder="1" applyAlignment="1">
      <alignment vertical="center"/>
    </xf>
    <xf numFmtId="10" fontId="40" fillId="0" borderId="1" xfId="1" applyNumberFormat="1" applyFont="1" applyBorder="1" applyAlignment="1">
      <alignment vertical="center"/>
    </xf>
    <xf numFmtId="0" fontId="44" fillId="0" borderId="1" xfId="1" applyFont="1" applyBorder="1" applyAlignment="1">
      <alignment vertical="center"/>
    </xf>
    <xf numFmtId="0" fontId="46" fillId="0" borderId="4" xfId="1" applyFont="1" applyBorder="1" applyAlignment="1">
      <alignment horizontal="center" vertical="center" wrapText="1"/>
    </xf>
    <xf numFmtId="0" fontId="47" fillId="0" borderId="8" xfId="1" applyFont="1" applyBorder="1" applyAlignment="1">
      <alignment horizontal="center" vertical="center" wrapText="1"/>
    </xf>
    <xf numFmtId="0" fontId="47" fillId="0" borderId="8" xfId="1" applyFont="1" applyFill="1" applyBorder="1" applyAlignment="1">
      <alignment horizontal="center" vertical="center" wrapText="1"/>
    </xf>
    <xf numFmtId="4" fontId="14" fillId="0" borderId="1" xfId="1" applyNumberFormat="1" applyFont="1" applyBorder="1" applyAlignment="1">
      <alignment vertical="center"/>
    </xf>
    <xf numFmtId="49" fontId="8" fillId="0" borderId="14" xfId="1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4" fontId="16" fillId="0" borderId="1" xfId="1" applyNumberFormat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48" fillId="0" borderId="1" xfId="1" applyFont="1" applyBorder="1" applyAlignment="1">
      <alignment vertical="center"/>
    </xf>
    <xf numFmtId="0" fontId="24" fillId="0" borderId="8" xfId="1" applyFont="1" applyFill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/>
    </xf>
    <xf numFmtId="0" fontId="49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9" fillId="0" borderId="0" xfId="1" applyFont="1"/>
    <xf numFmtId="49" fontId="3" fillId="0" borderId="1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 wrapText="1"/>
    </xf>
    <xf numFmtId="49" fontId="30" fillId="0" borderId="4" xfId="1" applyNumberFormat="1" applyFont="1" applyBorder="1" applyAlignment="1">
      <alignment horizontal="center" vertical="center"/>
    </xf>
    <xf numFmtId="49" fontId="27" fillId="0" borderId="8" xfId="1" applyNumberFormat="1" applyFont="1" applyBorder="1" applyAlignment="1">
      <alignment horizontal="center" vertical="center"/>
    </xf>
    <xf numFmtId="49" fontId="27" fillId="0" borderId="4" xfId="1" applyNumberFormat="1" applyFont="1" applyBorder="1" applyAlignment="1">
      <alignment horizontal="center" vertical="center"/>
    </xf>
    <xf numFmtId="49" fontId="35" fillId="0" borderId="4" xfId="1" applyNumberFormat="1" applyFont="1" applyBorder="1" applyAlignment="1">
      <alignment horizontal="center" vertical="center"/>
    </xf>
    <xf numFmtId="49" fontId="30" fillId="0" borderId="4" xfId="1" applyNumberFormat="1" applyFont="1" applyBorder="1" applyAlignment="1">
      <alignment horizontal="center" vertical="center" wrapText="1"/>
    </xf>
    <xf numFmtId="0" fontId="30" fillId="0" borderId="4" xfId="1" applyFont="1" applyBorder="1" applyAlignment="1">
      <alignment vertical="center" wrapText="1"/>
    </xf>
    <xf numFmtId="165" fontId="30" fillId="0" borderId="8" xfId="1" applyNumberFormat="1" applyFont="1" applyBorder="1" applyAlignment="1">
      <alignment horizontal="center"/>
    </xf>
    <xf numFmtId="165" fontId="30" fillId="0" borderId="4" xfId="1" applyNumberFormat="1" applyFont="1" applyBorder="1" applyAlignment="1">
      <alignment horizontal="center"/>
    </xf>
    <xf numFmtId="165" fontId="30" fillId="0" borderId="4" xfId="1" applyNumberFormat="1" applyFont="1" applyBorder="1" applyAlignment="1">
      <alignment horizontal="left" wrapText="1"/>
    </xf>
    <xf numFmtId="165" fontId="27" fillId="0" borderId="8" xfId="1" applyNumberFormat="1" applyFont="1" applyBorder="1" applyAlignment="1">
      <alignment horizontal="center"/>
    </xf>
    <xf numFmtId="165" fontId="27" fillId="0" borderId="4" xfId="1" applyNumberFormat="1" applyFont="1" applyBorder="1" applyAlignment="1">
      <alignment horizontal="center"/>
    </xf>
    <xf numFmtId="165" fontId="35" fillId="0" borderId="4" xfId="1" applyNumberFormat="1" applyFont="1" applyBorder="1" applyAlignment="1">
      <alignment horizontal="center"/>
    </xf>
    <xf numFmtId="165" fontId="27" fillId="0" borderId="4" xfId="1" applyNumberFormat="1" applyFont="1" applyBorder="1" applyAlignment="1">
      <alignment horizontal="left"/>
    </xf>
    <xf numFmtId="165" fontId="35" fillId="0" borderId="4" xfId="1" applyNumberFormat="1" applyFont="1" applyBorder="1" applyAlignment="1">
      <alignment horizontal="left"/>
    </xf>
    <xf numFmtId="4" fontId="27" fillId="0" borderId="1" xfId="1" applyNumberFormat="1" applyFont="1" applyBorder="1" applyAlignment="1">
      <alignment horizontal="right"/>
    </xf>
    <xf numFmtId="4" fontId="35" fillId="0" borderId="1" xfId="1" applyNumberFormat="1" applyFont="1" applyBorder="1" applyAlignment="1">
      <alignment horizontal="right"/>
    </xf>
    <xf numFmtId="4" fontId="30" fillId="0" borderId="1" xfId="1" applyNumberFormat="1" applyFont="1" applyBorder="1" applyAlignment="1">
      <alignment horizontal="right"/>
    </xf>
    <xf numFmtId="165" fontId="30" fillId="0" borderId="4" xfId="1" applyNumberFormat="1" applyFont="1" applyBorder="1" applyAlignment="1">
      <alignment horizontal="left"/>
    </xf>
    <xf numFmtId="165" fontId="27" fillId="0" borderId="8" xfId="1" applyNumberFormat="1" applyFont="1" applyBorder="1" applyAlignment="1">
      <alignment horizontal="left"/>
    </xf>
    <xf numFmtId="164" fontId="30" fillId="0" borderId="1" xfId="1" applyNumberFormat="1" applyFont="1" applyBorder="1" applyAlignment="1">
      <alignment horizontal="right"/>
    </xf>
    <xf numFmtId="164" fontId="27" fillId="0" borderId="1" xfId="1" applyNumberFormat="1" applyFont="1" applyBorder="1" applyAlignment="1">
      <alignment horizontal="right"/>
    </xf>
    <xf numFmtId="10" fontId="27" fillId="0" borderId="1" xfId="1" applyNumberFormat="1" applyFont="1" applyBorder="1" applyAlignment="1">
      <alignment horizontal="right" vertical="center"/>
    </xf>
    <xf numFmtId="164" fontId="35" fillId="0" borderId="1" xfId="1" applyNumberFormat="1" applyFont="1" applyBorder="1" applyAlignment="1">
      <alignment horizontal="right"/>
    </xf>
    <xf numFmtId="49" fontId="30" fillId="0" borderId="1" xfId="1" applyNumberFormat="1" applyFont="1" applyBorder="1" applyAlignment="1">
      <alignment horizontal="center" vertical="center" wrapText="1"/>
    </xf>
    <xf numFmtId="0" fontId="30" fillId="0" borderId="1" xfId="1" applyFont="1" applyBorder="1" applyAlignment="1">
      <alignment vertical="center" wrapText="1"/>
    </xf>
    <xf numFmtId="0" fontId="35" fillId="0" borderId="1" xfId="1" applyFont="1" applyBorder="1" applyAlignment="1">
      <alignment vertical="center" wrapText="1"/>
    </xf>
    <xf numFmtId="4" fontId="6" fillId="0" borderId="1" xfId="1" applyNumberFormat="1" applyFont="1" applyBorder="1"/>
    <xf numFmtId="0" fontId="6" fillId="0" borderId="1" xfId="1" applyFont="1" applyBorder="1"/>
    <xf numFmtId="10" fontId="6" fillId="0" borderId="1" xfId="1" applyNumberFormat="1" applyFont="1" applyBorder="1"/>
    <xf numFmtId="0" fontId="6" fillId="0" borderId="1" xfId="1" applyFont="1" applyBorder="1" applyAlignment="1">
      <alignment horizontal="center"/>
    </xf>
    <xf numFmtId="0" fontId="14" fillId="0" borderId="4" xfId="1" applyFont="1" applyBorder="1" applyAlignment="1">
      <alignment vertical="center" wrapText="1"/>
    </xf>
    <xf numFmtId="0" fontId="6" fillId="0" borderId="4" xfId="1" applyFont="1" applyBorder="1" applyAlignment="1">
      <alignment horizontal="center" vertical="center"/>
    </xf>
    <xf numFmtId="0" fontId="14" fillId="0" borderId="4" xfId="1" applyFont="1" applyBorder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 wrapText="1"/>
    </xf>
    <xf numFmtId="4" fontId="9" fillId="0" borderId="2" xfId="1" applyNumberFormat="1" applyFont="1" applyBorder="1" applyAlignment="1">
      <alignment horizontal="right" vertical="center"/>
    </xf>
    <xf numFmtId="10" fontId="9" fillId="0" borderId="2" xfId="1" applyNumberFormat="1" applyFont="1" applyBorder="1" applyAlignment="1">
      <alignment horizontal="right" vertical="center"/>
    </xf>
    <xf numFmtId="164" fontId="3" fillId="0" borderId="3" xfId="1" applyNumberFormat="1" applyFont="1" applyBorder="1" applyAlignment="1">
      <alignment horizontal="center" vertical="center" wrapText="1"/>
    </xf>
    <xf numFmtId="164" fontId="3" fillId="0" borderId="13" xfId="1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49" fontId="2" fillId="0" borderId="1" xfId="1" applyNumberFormat="1" applyFont="1" applyBorder="1" applyAlignment="1">
      <alignment horizontal="center" vertical="center"/>
    </xf>
    <xf numFmtId="0" fontId="51" fillId="0" borderId="4" xfId="1" applyFont="1" applyBorder="1" applyAlignment="1">
      <alignment horizontal="center" vertical="center" wrapText="1"/>
    </xf>
    <xf numFmtId="49" fontId="2" fillId="0" borderId="4" xfId="1" applyNumberFormat="1" applyFont="1" applyBorder="1" applyAlignment="1">
      <alignment horizontal="center" vertical="center" wrapText="1"/>
    </xf>
    <xf numFmtId="49" fontId="52" fillId="5" borderId="15" xfId="0" applyNumberFormat="1" applyFont="1" applyFill="1" applyBorder="1" applyAlignment="1" applyProtection="1">
      <alignment horizontal="left" vertical="center" wrapText="1"/>
      <protection locked="0"/>
    </xf>
    <xf numFmtId="49" fontId="30" fillId="0" borderId="8" xfId="1" applyNumberFormat="1" applyFont="1" applyBorder="1" applyAlignment="1">
      <alignment horizontal="center"/>
    </xf>
    <xf numFmtId="49" fontId="30" fillId="0" borderId="4" xfId="1" applyNumberFormat="1" applyFont="1" applyBorder="1" applyAlignment="1">
      <alignment horizontal="center"/>
    </xf>
    <xf numFmtId="49" fontId="27" fillId="0" borderId="8" xfId="1" applyNumberFormat="1" applyFont="1" applyBorder="1" applyAlignment="1">
      <alignment horizontal="center"/>
    </xf>
    <xf numFmtId="49" fontId="27" fillId="0" borderId="4" xfId="1" applyNumberFormat="1" applyFont="1" applyBorder="1" applyAlignment="1">
      <alignment horizontal="center"/>
    </xf>
    <xf numFmtId="49" fontId="35" fillId="0" borderId="4" xfId="1" applyNumberFormat="1" applyFont="1" applyBorder="1" applyAlignment="1">
      <alignment horizontal="center"/>
    </xf>
    <xf numFmtId="165" fontId="30" fillId="0" borderId="4" xfId="1" applyNumberFormat="1" applyFont="1" applyBorder="1" applyAlignment="1">
      <alignment horizontal="center" wrapText="1"/>
    </xf>
    <xf numFmtId="10" fontId="27" fillId="0" borderId="1" xfId="1" applyNumberFormat="1" applyFont="1" applyBorder="1" applyAlignment="1">
      <alignment horizontal="right"/>
    </xf>
    <xf numFmtId="49" fontId="27" fillId="0" borderId="4" xfId="1" applyNumberFormat="1" applyFont="1" applyBorder="1" applyAlignment="1">
      <alignment horizontal="left"/>
    </xf>
    <xf numFmtId="49" fontId="35" fillId="0" borderId="4" xfId="1" applyNumberFormat="1" applyFont="1" applyBorder="1" applyAlignment="1">
      <alignment horizontal="left"/>
    </xf>
    <xf numFmtId="164" fontId="27" fillId="0" borderId="1" xfId="1" applyNumberFormat="1" applyFont="1" applyBorder="1" applyAlignment="1"/>
    <xf numFmtId="164" fontId="35" fillId="0" borderId="1" xfId="1" applyNumberFormat="1" applyFont="1" applyBorder="1" applyAlignment="1"/>
    <xf numFmtId="164" fontId="30" fillId="0" borderId="1" xfId="1" applyNumberFormat="1" applyFont="1" applyBorder="1" applyAlignment="1"/>
    <xf numFmtId="0" fontId="53" fillId="0" borderId="0" xfId="2" applyNumberFormat="1" applyFont="1" applyFill="1" applyBorder="1" applyAlignment="1" applyProtection="1">
      <alignment horizontal="left"/>
      <protection locked="0"/>
    </xf>
    <xf numFmtId="49" fontId="53" fillId="5" borderId="0" xfId="2" applyNumberFormat="1" applyFont="1" applyFill="1" applyAlignment="1" applyProtection="1">
      <alignment horizontal="left" vertical="top" wrapText="1"/>
      <protection locked="0"/>
    </xf>
    <xf numFmtId="49" fontId="57" fillId="5" borderId="16" xfId="2" applyNumberFormat="1" applyFont="1" applyFill="1" applyBorder="1" applyAlignment="1" applyProtection="1">
      <alignment horizontal="center" vertical="center" wrapText="1"/>
      <protection locked="0"/>
    </xf>
    <xf numFmtId="49" fontId="52" fillId="5" borderId="16" xfId="2" applyNumberFormat="1" applyFont="1" applyFill="1" applyBorder="1" applyAlignment="1" applyProtection="1">
      <alignment horizontal="center" vertical="center" wrapText="1"/>
      <protection locked="0"/>
    </xf>
    <xf numFmtId="49" fontId="52" fillId="5" borderId="15" xfId="2" applyNumberFormat="1" applyFont="1" applyFill="1" applyBorder="1" applyAlignment="1" applyProtection="1">
      <alignment horizontal="left" vertical="center" wrapText="1"/>
      <protection locked="0"/>
    </xf>
    <xf numFmtId="4" fontId="52" fillId="5" borderId="15" xfId="2" applyNumberFormat="1" applyFont="1" applyFill="1" applyBorder="1" applyAlignment="1" applyProtection="1">
      <alignment horizontal="right" vertical="center" wrapText="1"/>
      <protection locked="0"/>
    </xf>
    <xf numFmtId="4" fontId="58" fillId="5" borderId="17" xfId="2" applyNumberFormat="1" applyFont="1" applyFill="1" applyBorder="1" applyAlignment="1" applyProtection="1">
      <alignment horizontal="right" vertical="center" wrapText="1"/>
      <protection locked="0"/>
    </xf>
    <xf numFmtId="0" fontId="53" fillId="0" borderId="0" xfId="0" applyNumberFormat="1" applyFont="1" applyFill="1" applyBorder="1" applyAlignment="1" applyProtection="1">
      <alignment horizontal="left"/>
      <protection locked="0"/>
    </xf>
    <xf numFmtId="49" fontId="55" fillId="5" borderId="15" xfId="0" applyNumberFormat="1" applyFont="1" applyFill="1" applyBorder="1" applyAlignment="1" applyProtection="1">
      <alignment horizontal="center" vertical="center" wrapText="1"/>
      <protection locked="0"/>
    </xf>
    <xf numFmtId="49" fontId="57" fillId="5" borderId="16" xfId="0" applyNumberFormat="1" applyFont="1" applyFill="1" applyBorder="1" applyAlignment="1" applyProtection="1">
      <alignment horizontal="center" vertical="center" wrapText="1"/>
      <protection locked="0"/>
    </xf>
    <xf numFmtId="49" fontId="52" fillId="5" borderId="16" xfId="0" applyNumberFormat="1" applyFont="1" applyFill="1" applyBorder="1" applyAlignment="1" applyProtection="1">
      <alignment horizontal="center" vertical="center" wrapText="1"/>
      <protection locked="0"/>
    </xf>
    <xf numFmtId="49" fontId="58" fillId="5" borderId="17" xfId="0" applyNumberFormat="1" applyFont="1" applyFill="1" applyBorder="1" applyAlignment="1" applyProtection="1">
      <alignment horizontal="right" vertical="center" wrapText="1"/>
      <protection locked="0"/>
    </xf>
    <xf numFmtId="49" fontId="58" fillId="5" borderId="15" xfId="2" applyNumberFormat="1" applyFont="1" applyFill="1" applyBorder="1" applyAlignment="1" applyProtection="1">
      <alignment horizontal="center" vertical="center" wrapText="1"/>
      <protection locked="0"/>
    </xf>
    <xf numFmtId="49" fontId="59" fillId="5" borderId="0" xfId="2" applyNumberFormat="1" applyFont="1" applyFill="1" applyAlignment="1" applyProtection="1">
      <alignment horizontal="left" vertical="top" wrapText="1"/>
      <protection locked="0"/>
    </xf>
    <xf numFmtId="49" fontId="56" fillId="8" borderId="15" xfId="2" applyNumberFormat="1" applyFont="1" applyFill="1" applyBorder="1" applyAlignment="1" applyProtection="1">
      <alignment horizontal="center" vertical="center" wrapText="1"/>
      <protection locked="0"/>
    </xf>
    <xf numFmtId="49" fontId="56" fillId="8" borderId="15" xfId="2" applyNumberFormat="1" applyFont="1" applyFill="1" applyBorder="1" applyAlignment="1" applyProtection="1">
      <alignment horizontal="left" vertical="center" wrapText="1"/>
      <protection locked="0"/>
    </xf>
    <xf numFmtId="4" fontId="56" fillId="8" borderId="15" xfId="2" applyNumberFormat="1" applyFont="1" applyFill="1" applyBorder="1" applyAlignment="1" applyProtection="1">
      <alignment horizontal="right" vertical="center" wrapText="1"/>
      <protection locked="0"/>
    </xf>
    <xf numFmtId="49" fontId="52" fillId="6" borderId="15" xfId="2" applyNumberFormat="1" applyFont="1" applyFill="1" applyBorder="1" applyAlignment="1" applyProtection="1">
      <alignment horizontal="center" vertical="center" wrapText="1"/>
      <protection locked="0"/>
    </xf>
    <xf numFmtId="49" fontId="52" fillId="6" borderId="15" xfId="2" applyNumberFormat="1" applyFont="1" applyFill="1" applyBorder="1" applyAlignment="1" applyProtection="1">
      <alignment horizontal="left" vertical="center" wrapText="1"/>
      <protection locked="0"/>
    </xf>
    <xf numFmtId="4" fontId="52" fillId="6" borderId="15" xfId="2" applyNumberFormat="1" applyFont="1" applyFill="1" applyBorder="1" applyAlignment="1" applyProtection="1">
      <alignment horizontal="right" vertical="center" wrapText="1"/>
      <protection locked="0"/>
    </xf>
    <xf numFmtId="49" fontId="56" fillId="7" borderId="15" xfId="0" applyNumberFormat="1" applyFont="1" applyFill="1" applyBorder="1" applyAlignment="1" applyProtection="1">
      <alignment horizontal="center" vertical="center" wrapText="1"/>
      <protection locked="0"/>
    </xf>
    <xf numFmtId="49" fontId="56" fillId="7" borderId="15" xfId="0" applyNumberFormat="1" applyFont="1" applyFill="1" applyBorder="1" applyAlignment="1" applyProtection="1">
      <alignment horizontal="left" vertical="center" wrapText="1"/>
      <protection locked="0"/>
    </xf>
    <xf numFmtId="49" fontId="52" fillId="6" borderId="15" xfId="0" applyNumberFormat="1" applyFont="1" applyFill="1" applyBorder="1" applyAlignment="1" applyProtection="1">
      <alignment horizontal="center" vertical="center" wrapText="1"/>
      <protection locked="0"/>
    </xf>
    <xf numFmtId="49" fontId="52" fillId="6" borderId="15" xfId="0" applyNumberFormat="1" applyFont="1" applyFill="1" applyBorder="1" applyAlignment="1" applyProtection="1">
      <alignment horizontal="left" vertical="center" wrapText="1"/>
      <protection locked="0"/>
    </xf>
    <xf numFmtId="4" fontId="56" fillId="7" borderId="15" xfId="0" applyNumberFormat="1" applyFont="1" applyFill="1" applyBorder="1" applyAlignment="1" applyProtection="1">
      <alignment horizontal="right" vertical="center" wrapText="1"/>
      <protection locked="0"/>
    </xf>
    <xf numFmtId="4" fontId="52" fillId="6" borderId="15" xfId="0" applyNumberFormat="1" applyFont="1" applyFill="1" applyBorder="1" applyAlignment="1" applyProtection="1">
      <alignment horizontal="right" vertical="center" wrapText="1"/>
      <protection locked="0"/>
    </xf>
    <xf numFmtId="4" fontId="52" fillId="5" borderId="15" xfId="0" applyNumberFormat="1" applyFont="1" applyFill="1" applyBorder="1" applyAlignment="1" applyProtection="1">
      <alignment horizontal="right" vertical="center" wrapText="1"/>
      <protection locked="0"/>
    </xf>
    <xf numFmtId="0" fontId="64" fillId="0" borderId="1" xfId="0" applyFont="1" applyBorder="1" applyAlignment="1">
      <alignment horizontal="center" vertical="center"/>
    </xf>
    <xf numFmtId="4" fontId="65" fillId="0" borderId="13" xfId="0" applyNumberFormat="1" applyFont="1" applyBorder="1" applyAlignment="1">
      <alignment horizontal="right" vertical="center" wrapText="1"/>
    </xf>
    <xf numFmtId="4" fontId="65" fillId="0" borderId="10" xfId="0" applyNumberFormat="1" applyFont="1" applyBorder="1" applyAlignment="1">
      <alignment horizontal="right" vertical="center" wrapText="1"/>
    </xf>
    <xf numFmtId="4" fontId="61" fillId="0" borderId="1" xfId="0" applyNumberFormat="1" applyFont="1" applyBorder="1"/>
    <xf numFmtId="0" fontId="65" fillId="0" borderId="0" xfId="0" applyFont="1"/>
    <xf numFmtId="0" fontId="65" fillId="0" borderId="0" xfId="0" applyFont="1" applyBorder="1"/>
    <xf numFmtId="0" fontId="67" fillId="0" borderId="0" xfId="0" applyFont="1"/>
    <xf numFmtId="164" fontId="65" fillId="0" borderId="0" xfId="0" applyNumberFormat="1" applyFont="1"/>
    <xf numFmtId="0" fontId="63" fillId="0" borderId="0" xfId="0" applyFont="1"/>
    <xf numFmtId="0" fontId="67" fillId="0" borderId="0" xfId="0" applyFont="1" applyAlignment="1">
      <alignment horizontal="center"/>
    </xf>
    <xf numFmtId="0" fontId="63" fillId="2" borderId="1" xfId="0" applyFont="1" applyFill="1" applyBorder="1" applyAlignment="1">
      <alignment horizontal="center" vertical="center"/>
    </xf>
    <xf numFmtId="0" fontId="64" fillId="0" borderId="3" xfId="0" applyFont="1" applyBorder="1" applyAlignment="1">
      <alignment horizontal="center"/>
    </xf>
    <xf numFmtId="0" fontId="64" fillId="0" borderId="1" xfId="0" applyFont="1" applyBorder="1" applyAlignment="1">
      <alignment horizontal="center"/>
    </xf>
    <xf numFmtId="4" fontId="63" fillId="0" borderId="7" xfId="0" applyNumberFormat="1" applyFont="1" applyBorder="1" applyAlignment="1">
      <alignment vertical="center"/>
    </xf>
    <xf numFmtId="0" fontId="65" fillId="0" borderId="8" xfId="0" applyFont="1" applyBorder="1" applyAlignment="1">
      <alignment horizontal="center" vertical="center"/>
    </xf>
    <xf numFmtId="0" fontId="65" fillId="0" borderId="8" xfId="0" applyFont="1" applyBorder="1" applyAlignment="1">
      <alignment vertical="center"/>
    </xf>
    <xf numFmtId="4" fontId="65" fillId="0" borderId="1" xfId="0" applyNumberFormat="1" applyFont="1" applyBorder="1" applyAlignment="1">
      <alignment vertical="center"/>
    </xf>
    <xf numFmtId="0" fontId="65" fillId="0" borderId="1" xfId="0" applyFont="1" applyBorder="1" applyAlignment="1">
      <alignment horizontal="center" vertical="center"/>
    </xf>
    <xf numFmtId="0" fontId="65" fillId="0" borderId="1" xfId="0" applyFont="1" applyBorder="1" applyAlignment="1">
      <alignment vertical="center"/>
    </xf>
    <xf numFmtId="0" fontId="65" fillId="0" borderId="1" xfId="0" applyFont="1" applyBorder="1" applyAlignment="1">
      <alignment vertical="center" wrapText="1"/>
    </xf>
    <xf numFmtId="4" fontId="63" fillId="0" borderId="1" xfId="0" applyNumberFormat="1" applyFont="1" applyBorder="1" applyAlignment="1">
      <alignment vertical="center"/>
    </xf>
    <xf numFmtId="0" fontId="71" fillId="0" borderId="0" xfId="0" applyFont="1" applyAlignment="1">
      <alignment wrapText="1"/>
    </xf>
    <xf numFmtId="0" fontId="63" fillId="2" borderId="1" xfId="0" applyFont="1" applyFill="1" applyBorder="1" applyAlignment="1">
      <alignment horizontal="center" vertical="center" wrapText="1"/>
    </xf>
    <xf numFmtId="0" fontId="65" fillId="0" borderId="9" xfId="0" applyFont="1" applyBorder="1" applyAlignment="1">
      <alignment horizontal="center" vertical="center" wrapText="1"/>
    </xf>
    <xf numFmtId="0" fontId="65" fillId="0" borderId="8" xfId="0" applyFont="1" applyBorder="1" applyAlignment="1">
      <alignment horizontal="center" vertical="center" wrapText="1"/>
    </xf>
    <xf numFmtId="4" fontId="65" fillId="0" borderId="10" xfId="0" applyNumberFormat="1" applyFont="1" applyBorder="1" applyAlignment="1">
      <alignment vertical="center" wrapText="1"/>
    </xf>
    <xf numFmtId="4" fontId="65" fillId="0" borderId="11" xfId="0" applyNumberFormat="1" applyFont="1" applyBorder="1" applyAlignment="1">
      <alignment vertical="center" wrapText="1"/>
    </xf>
    <xf numFmtId="0" fontId="63" fillId="2" borderId="3" xfId="0" applyFont="1" applyFill="1" applyBorder="1" applyAlignment="1">
      <alignment horizontal="center" vertical="center" wrapText="1"/>
    </xf>
    <xf numFmtId="4" fontId="65" fillId="0" borderId="3" xfId="0" applyNumberFormat="1" applyFont="1" applyBorder="1" applyAlignment="1">
      <alignment vertical="center" wrapText="1"/>
    </xf>
    <xf numFmtId="4" fontId="65" fillId="0" borderId="9" xfId="0" applyNumberFormat="1" applyFont="1" applyBorder="1" applyAlignment="1">
      <alignment vertical="center" wrapText="1"/>
    </xf>
    <xf numFmtId="4" fontId="65" fillId="0" borderId="8" xfId="0" applyNumberFormat="1" applyFont="1" applyBorder="1" applyAlignment="1">
      <alignment vertical="center" wrapText="1"/>
    </xf>
    <xf numFmtId="4" fontId="69" fillId="0" borderId="3" xfId="0" applyNumberFormat="1" applyFont="1" applyBorder="1" applyAlignment="1">
      <alignment vertical="center" wrapText="1"/>
    </xf>
    <xf numFmtId="4" fontId="69" fillId="0" borderId="9" xfId="0" applyNumberFormat="1" applyFont="1" applyBorder="1" applyAlignment="1">
      <alignment vertical="center" wrapText="1"/>
    </xf>
    <xf numFmtId="0" fontId="65" fillId="0" borderId="9" xfId="0" applyFont="1" applyBorder="1" applyAlignment="1">
      <alignment horizontal="left" vertical="center" wrapText="1"/>
    </xf>
    <xf numFmtId="0" fontId="65" fillId="0" borderId="8" xfId="0" applyFont="1" applyBorder="1" applyAlignment="1">
      <alignment horizontal="left" vertical="center" wrapText="1"/>
    </xf>
    <xf numFmtId="0" fontId="63" fillId="2" borderId="9" xfId="0" applyFont="1" applyFill="1" applyBorder="1" applyAlignment="1">
      <alignment horizontal="center" vertical="center" wrapText="1"/>
    </xf>
    <xf numFmtId="0" fontId="63" fillId="2" borderId="13" xfId="0" applyFont="1" applyFill="1" applyBorder="1" applyAlignment="1">
      <alignment horizontal="center" vertical="center" wrapText="1"/>
    </xf>
    <xf numFmtId="0" fontId="65" fillId="0" borderId="3" xfId="0" applyFont="1" applyBorder="1" applyAlignment="1">
      <alignment horizontal="center" vertical="center" wrapText="1"/>
    </xf>
    <xf numFmtId="4" fontId="65" fillId="0" borderId="3" xfId="0" applyNumberFormat="1" applyFont="1" applyBorder="1" applyAlignment="1">
      <alignment horizontal="right" vertical="center" wrapText="1"/>
    </xf>
    <xf numFmtId="4" fontId="65" fillId="0" borderId="9" xfId="0" applyNumberFormat="1" applyFont="1" applyBorder="1" applyAlignment="1">
      <alignment horizontal="right" vertical="center" wrapText="1"/>
    </xf>
    <xf numFmtId="10" fontId="65" fillId="0" borderId="8" xfId="0" applyNumberFormat="1" applyFont="1" applyBorder="1" applyAlignment="1">
      <alignment vertical="center" wrapText="1"/>
    </xf>
    <xf numFmtId="10" fontId="65" fillId="0" borderId="9" xfId="0" applyNumberFormat="1" applyFont="1" applyBorder="1" applyAlignment="1">
      <alignment vertical="center" wrapText="1"/>
    </xf>
    <xf numFmtId="10" fontId="65" fillId="0" borderId="3" xfId="0" applyNumberFormat="1" applyFont="1" applyBorder="1" applyAlignment="1">
      <alignment vertical="center" wrapText="1"/>
    </xf>
    <xf numFmtId="10" fontId="61" fillId="0" borderId="1" xfId="0" applyNumberFormat="1" applyFont="1" applyBorder="1"/>
    <xf numFmtId="10" fontId="65" fillId="0" borderId="9" xfId="0" applyNumberFormat="1" applyFont="1" applyBorder="1" applyAlignment="1">
      <alignment horizontal="center" vertical="center" wrapText="1"/>
    </xf>
    <xf numFmtId="0" fontId="65" fillId="0" borderId="13" xfId="0" applyFont="1" applyBorder="1"/>
    <xf numFmtId="2" fontId="65" fillId="0" borderId="2" xfId="0" applyNumberFormat="1" applyFont="1" applyBorder="1"/>
    <xf numFmtId="0" fontId="65" fillId="0" borderId="10" xfId="0" applyFont="1" applyBorder="1"/>
    <xf numFmtId="2" fontId="65" fillId="0" borderId="19" xfId="0" applyNumberFormat="1" applyFont="1" applyBorder="1"/>
    <xf numFmtId="0" fontId="65" fillId="0" borderId="11" xfId="0" applyFont="1" applyBorder="1"/>
    <xf numFmtId="2" fontId="65" fillId="0" borderId="4" xfId="0" applyNumberFormat="1" applyFont="1" applyBorder="1"/>
    <xf numFmtId="164" fontId="65" fillId="0" borderId="9" xfId="0" applyNumberFormat="1" applyFont="1" applyBorder="1" applyAlignment="1">
      <alignment vertical="center" wrapText="1"/>
    </xf>
    <xf numFmtId="164" fontId="65" fillId="0" borderId="8" xfId="0" applyNumberFormat="1" applyFont="1" applyBorder="1" applyAlignment="1">
      <alignment vertical="center" wrapText="1"/>
    </xf>
    <xf numFmtId="0" fontId="65" fillId="0" borderId="10" xfId="0" applyFont="1" applyBorder="1" applyAlignment="1">
      <alignment horizontal="left" textRotation="255"/>
    </xf>
    <xf numFmtId="4" fontId="65" fillId="0" borderId="2" xfId="0" applyNumberFormat="1" applyFont="1" applyBorder="1"/>
    <xf numFmtId="164" fontId="65" fillId="0" borderId="3" xfId="0" applyNumberFormat="1" applyFont="1" applyBorder="1" applyAlignment="1">
      <alignment vertical="center" wrapText="1"/>
    </xf>
    <xf numFmtId="4" fontId="65" fillId="0" borderId="19" xfId="0" applyNumberFormat="1" applyFont="1" applyBorder="1"/>
    <xf numFmtId="4" fontId="65" fillId="0" borderId="4" xfId="0" applyNumberFormat="1" applyFont="1" applyBorder="1"/>
    <xf numFmtId="0" fontId="61" fillId="0" borderId="5" xfId="0" applyFont="1" applyBorder="1"/>
    <xf numFmtId="164" fontId="61" fillId="0" borderId="7" xfId="0" applyNumberFormat="1" applyFont="1" applyBorder="1"/>
    <xf numFmtId="164" fontId="61" fillId="0" borderId="1" xfId="0" applyNumberFormat="1" applyFont="1" applyBorder="1"/>
    <xf numFmtId="0" fontId="61" fillId="0" borderId="1" xfId="0" applyFont="1" applyBorder="1" applyAlignment="1">
      <alignment horizontal="center"/>
    </xf>
    <xf numFmtId="4" fontId="65" fillId="0" borderId="3" xfId="0" applyNumberFormat="1" applyFont="1" applyBorder="1" applyAlignment="1">
      <alignment horizontal="right" vertical="center" wrapText="1"/>
    </xf>
    <xf numFmtId="4" fontId="65" fillId="0" borderId="9" xfId="0" applyNumberFormat="1" applyFont="1" applyBorder="1" applyAlignment="1">
      <alignment horizontal="right" vertical="center" wrapText="1"/>
    </xf>
    <xf numFmtId="4" fontId="65" fillId="0" borderId="8" xfId="0" applyNumberFormat="1" applyFont="1" applyBorder="1" applyAlignment="1">
      <alignment horizontal="right" vertical="center" wrapText="1"/>
    </xf>
    <xf numFmtId="4" fontId="61" fillId="0" borderId="1" xfId="0" applyNumberFormat="1" applyFont="1" applyBorder="1" applyAlignment="1">
      <alignment horizontal="right"/>
    </xf>
    <xf numFmtId="10" fontId="14" fillId="0" borderId="1" xfId="1" applyNumberFormat="1" applyFont="1" applyBorder="1" applyAlignment="1">
      <alignment vertical="center"/>
    </xf>
    <xf numFmtId="0" fontId="72" fillId="0" borderId="0" xfId="0" applyFont="1" applyAlignment="1">
      <alignment wrapText="1"/>
    </xf>
    <xf numFmtId="0" fontId="74" fillId="0" borderId="0" xfId="7" applyFont="1"/>
    <xf numFmtId="0" fontId="68" fillId="0" borderId="0" xfId="7"/>
    <xf numFmtId="0" fontId="53" fillId="0" borderId="0" xfId="7" applyFont="1" applyAlignment="1">
      <alignment horizontal="left"/>
    </xf>
    <xf numFmtId="0" fontId="75" fillId="0" borderId="0" xfId="7" applyFont="1" applyAlignment="1">
      <alignment horizontal="center"/>
    </xf>
    <xf numFmtId="0" fontId="75" fillId="0" borderId="0" xfId="7" applyFont="1"/>
    <xf numFmtId="0" fontId="76" fillId="0" borderId="0" xfId="7" applyFont="1"/>
    <xf numFmtId="0" fontId="75" fillId="0" borderId="0" xfId="7" applyFont="1" applyAlignment="1">
      <alignment horizontal="center" wrapText="1"/>
    </xf>
    <xf numFmtId="0" fontId="55" fillId="0" borderId="1" xfId="7" applyFont="1" applyBorder="1" applyAlignment="1">
      <alignment horizontal="center"/>
    </xf>
    <xf numFmtId="0" fontId="55" fillId="0" borderId="1" xfId="7" applyFont="1" applyBorder="1" applyAlignment="1">
      <alignment horizontal="center" wrapText="1"/>
    </xf>
    <xf numFmtId="0" fontId="74" fillId="0" borderId="0" xfId="7" applyFont="1" applyAlignment="1">
      <alignment wrapText="1"/>
    </xf>
    <xf numFmtId="0" fontId="55" fillId="0" borderId="1" xfId="7" applyFont="1" applyBorder="1"/>
    <xf numFmtId="49" fontId="55" fillId="0" borderId="1" xfId="7" applyNumberFormat="1" applyFont="1" applyBorder="1"/>
    <xf numFmtId="0" fontId="55" fillId="0" borderId="1" xfId="7" applyFont="1" applyBorder="1" applyAlignment="1">
      <alignment wrapText="1"/>
    </xf>
    <xf numFmtId="4" fontId="55" fillId="0" borderId="1" xfId="7" applyNumberFormat="1" applyFont="1" applyBorder="1"/>
    <xf numFmtId="4" fontId="74" fillId="0" borderId="0" xfId="7" applyNumberFormat="1" applyFont="1"/>
    <xf numFmtId="0" fontId="53" fillId="0" borderId="1" xfId="7" applyFont="1" applyBorder="1"/>
    <xf numFmtId="49" fontId="53" fillId="0" borderId="1" xfId="7" applyNumberFormat="1" applyFont="1" applyBorder="1"/>
    <xf numFmtId="0" fontId="53" fillId="0" borderId="1" xfId="7" applyFont="1" applyBorder="1" applyAlignment="1">
      <alignment wrapText="1"/>
    </xf>
    <xf numFmtId="4" fontId="53" fillId="0" borderId="1" xfId="7" applyNumberFormat="1" applyFont="1" applyBorder="1"/>
    <xf numFmtId="4" fontId="75" fillId="0" borderId="0" xfId="7" applyNumberFormat="1" applyFont="1"/>
    <xf numFmtId="0" fontId="55" fillId="0" borderId="0" xfId="7" applyFont="1" applyBorder="1"/>
    <xf numFmtId="49" fontId="55" fillId="0" borderId="0" xfId="7" applyNumberFormat="1" applyFont="1" applyBorder="1"/>
    <xf numFmtId="0" fontId="55" fillId="0" borderId="0" xfId="7" applyFont="1" applyBorder="1" applyAlignment="1">
      <alignment wrapText="1"/>
    </xf>
    <xf numFmtId="4" fontId="55" fillId="0" borderId="0" xfId="7" applyNumberFormat="1" applyFont="1" applyBorder="1"/>
    <xf numFmtId="4" fontId="53" fillId="0" borderId="0" xfId="7" applyNumberFormat="1" applyFont="1" applyBorder="1"/>
    <xf numFmtId="0" fontId="53" fillId="0" borderId="0" xfId="7" applyFont="1" applyBorder="1"/>
    <xf numFmtId="49" fontId="53" fillId="0" borderId="0" xfId="7" applyNumberFormat="1" applyFont="1" applyBorder="1"/>
    <xf numFmtId="0" fontId="53" fillId="0" borderId="0" xfId="7" applyFont="1" applyBorder="1" applyAlignment="1">
      <alignment wrapText="1"/>
    </xf>
    <xf numFmtId="0" fontId="53" fillId="0" borderId="0" xfId="7" applyFont="1" applyBorder="1" applyAlignment="1"/>
    <xf numFmtId="49" fontId="74" fillId="0" borderId="0" xfId="7" applyNumberFormat="1" applyFont="1"/>
    <xf numFmtId="0" fontId="78" fillId="0" borderId="0" xfId="8" applyFont="1" applyAlignment="1">
      <alignment wrapText="1"/>
    </xf>
    <xf numFmtId="0" fontId="77" fillId="0" borderId="0" xfId="8"/>
    <xf numFmtId="0" fontId="78" fillId="0" borderId="0" xfId="8" applyFont="1"/>
    <xf numFmtId="0" fontId="77" fillId="0" borderId="0" xfId="8" applyAlignment="1">
      <alignment wrapText="1"/>
    </xf>
    <xf numFmtId="0" fontId="78" fillId="0" borderId="1" xfId="8" applyFont="1" applyBorder="1" applyAlignment="1">
      <alignment horizontal="center" wrapText="1"/>
    </xf>
    <xf numFmtId="0" fontId="78" fillId="0" borderId="1" xfId="8" applyFont="1" applyBorder="1" applyAlignment="1">
      <alignment wrapText="1"/>
    </xf>
    <xf numFmtId="4" fontId="78" fillId="0" borderId="1" xfId="8" applyNumberFormat="1" applyFont="1" applyBorder="1" applyAlignment="1">
      <alignment wrapText="1"/>
    </xf>
    <xf numFmtId="0" fontId="77" fillId="0" borderId="1" xfId="8" applyBorder="1" applyAlignment="1">
      <alignment wrapText="1"/>
    </xf>
    <xf numFmtId="4" fontId="77" fillId="0" borderId="1" xfId="8" applyNumberFormat="1" applyBorder="1" applyAlignment="1">
      <alignment wrapText="1"/>
    </xf>
    <xf numFmtId="0" fontId="77" fillId="0" borderId="3" xfId="8" applyBorder="1" applyAlignment="1">
      <alignment horizontal="center" wrapText="1"/>
    </xf>
    <xf numFmtId="0" fontId="77" fillId="0" borderId="9" xfId="8" applyBorder="1" applyAlignment="1">
      <alignment horizontal="center" wrapText="1"/>
    </xf>
    <xf numFmtId="49" fontId="77" fillId="0" borderId="9" xfId="8" applyNumberFormat="1" applyBorder="1" applyAlignment="1">
      <alignment horizontal="center" wrapText="1"/>
    </xf>
    <xf numFmtId="0" fontId="77" fillId="0" borderId="8" xfId="8" applyBorder="1" applyAlignment="1">
      <alignment horizontal="center" wrapText="1"/>
    </xf>
    <xf numFmtId="49" fontId="77" fillId="0" borderId="8" xfId="8" applyNumberFormat="1" applyBorder="1" applyAlignment="1">
      <alignment horizontal="center" wrapText="1"/>
    </xf>
    <xf numFmtId="0" fontId="77" fillId="0" borderId="1" xfId="8" applyBorder="1" applyAlignment="1">
      <alignment horizontal="center" wrapText="1"/>
    </xf>
    <xf numFmtId="0" fontId="77" fillId="0" borderId="0" xfId="8" applyBorder="1" applyAlignment="1">
      <alignment wrapText="1"/>
    </xf>
    <xf numFmtId="0" fontId="77" fillId="0" borderId="0" xfId="8" applyBorder="1" applyAlignment="1">
      <alignment horizontal="left" wrapText="1"/>
    </xf>
    <xf numFmtId="4" fontId="77" fillId="0" borderId="0" xfId="8" applyNumberFormat="1" applyAlignment="1">
      <alignment horizontal="right" wrapText="1"/>
    </xf>
    <xf numFmtId="0" fontId="80" fillId="0" borderId="0" xfId="9" applyNumberFormat="1" applyFont="1" applyFill="1" applyBorder="1" applyAlignment="1" applyProtection="1">
      <alignment horizontal="left"/>
      <protection locked="0"/>
    </xf>
    <xf numFmtId="49" fontId="82" fillId="5" borderId="15" xfId="9" applyNumberFormat="1" applyFont="1" applyFill="1" applyBorder="1" applyAlignment="1" applyProtection="1">
      <alignment horizontal="center" vertical="center" wrapText="1"/>
      <protection locked="0"/>
    </xf>
    <xf numFmtId="49" fontId="83" fillId="5" borderId="15" xfId="9" applyNumberFormat="1" applyFont="1" applyFill="1" applyBorder="1" applyAlignment="1" applyProtection="1">
      <alignment horizontal="center" vertical="center" wrapText="1"/>
      <protection locked="0"/>
    </xf>
    <xf numFmtId="49" fontId="84" fillId="9" borderId="15" xfId="9" applyNumberFormat="1" applyFont="1" applyFill="1" applyBorder="1" applyAlignment="1" applyProtection="1">
      <alignment horizontal="center" vertical="center" wrapText="1"/>
      <protection locked="0"/>
    </xf>
    <xf numFmtId="49" fontId="84" fillId="9" borderId="15" xfId="9" applyNumberFormat="1" applyFont="1" applyFill="1" applyBorder="1" applyAlignment="1" applyProtection="1">
      <alignment horizontal="left" vertical="center" wrapText="1"/>
      <protection locked="0"/>
    </xf>
    <xf numFmtId="49" fontId="85" fillId="5" borderId="16" xfId="9" applyNumberFormat="1" applyFont="1" applyFill="1" applyBorder="1" applyAlignment="1" applyProtection="1">
      <alignment horizontal="center" vertical="center" wrapText="1"/>
      <protection locked="0"/>
    </xf>
    <xf numFmtId="49" fontId="86" fillId="10" borderId="15" xfId="9" applyNumberFormat="1" applyFont="1" applyFill="1" applyBorder="1" applyAlignment="1" applyProtection="1">
      <alignment horizontal="center" vertical="center" wrapText="1"/>
      <protection locked="0"/>
    </xf>
    <xf numFmtId="49" fontId="85" fillId="10" borderId="15" xfId="9" applyNumberFormat="1" applyFont="1" applyFill="1" applyBorder="1" applyAlignment="1" applyProtection="1">
      <alignment horizontal="center" vertical="center" wrapText="1"/>
      <protection locked="0"/>
    </xf>
    <xf numFmtId="49" fontId="86" fillId="10" borderId="15" xfId="9" applyNumberFormat="1" applyFont="1" applyFill="1" applyBorder="1" applyAlignment="1" applyProtection="1">
      <alignment horizontal="left" vertical="center" wrapText="1"/>
      <protection locked="0"/>
    </xf>
    <xf numFmtId="49" fontId="86" fillId="5" borderId="16" xfId="9" applyNumberFormat="1" applyFont="1" applyFill="1" applyBorder="1" applyAlignment="1" applyProtection="1">
      <alignment horizontal="center" vertical="center" wrapText="1"/>
      <protection locked="0"/>
    </xf>
    <xf numFmtId="49" fontId="86" fillId="5" borderId="15" xfId="9" applyNumberFormat="1" applyFont="1" applyFill="1" applyBorder="1" applyAlignment="1" applyProtection="1">
      <alignment horizontal="center" vertical="center" wrapText="1"/>
      <protection locked="0"/>
    </xf>
    <xf numFmtId="49" fontId="86" fillId="5" borderId="15" xfId="9" applyNumberFormat="1" applyFont="1" applyFill="1" applyBorder="1" applyAlignment="1" applyProtection="1">
      <alignment horizontal="left" vertical="center" wrapText="1"/>
      <protection locked="0"/>
    </xf>
    <xf numFmtId="49" fontId="52" fillId="5" borderId="15" xfId="9" applyNumberFormat="1" applyFont="1" applyFill="1" applyBorder="1" applyAlignment="1" applyProtection="1">
      <alignment horizontal="center" vertical="center" wrapText="1"/>
      <protection locked="0"/>
    </xf>
    <xf numFmtId="49" fontId="52" fillId="5" borderId="15" xfId="9" applyNumberFormat="1" applyFont="1" applyFill="1" applyBorder="1" applyAlignment="1" applyProtection="1">
      <alignment horizontal="left" vertical="center" wrapText="1"/>
      <protection locked="0"/>
    </xf>
    <xf numFmtId="49" fontId="86" fillId="5" borderId="15" xfId="9" applyNumberFormat="1" applyFont="1" applyFill="1" applyBorder="1" applyAlignment="1" applyProtection="1">
      <alignment horizontal="right" vertical="center" wrapText="1"/>
      <protection locked="0"/>
    </xf>
    <xf numFmtId="49" fontId="52" fillId="5" borderId="16" xfId="9" applyNumberFormat="1" applyFont="1" applyFill="1" applyBorder="1" applyAlignment="1" applyProtection="1">
      <alignment horizontal="center" vertical="center" wrapText="1"/>
      <protection locked="0"/>
    </xf>
    <xf numFmtId="49" fontId="52" fillId="6" borderId="22" xfId="9" applyNumberFormat="1" applyFont="1" applyFill="1" applyBorder="1" applyAlignment="1" applyProtection="1">
      <alignment horizontal="center" vertical="center" wrapText="1"/>
      <protection locked="0"/>
    </xf>
    <xf numFmtId="0" fontId="80" fillId="3" borderId="0" xfId="9" applyNumberFormat="1" applyFont="1" applyFill="1" applyBorder="1" applyAlignment="1" applyProtection="1">
      <alignment horizontal="left"/>
      <protection locked="0"/>
    </xf>
    <xf numFmtId="49" fontId="52" fillId="6" borderId="15" xfId="9" applyNumberFormat="1" applyFont="1" applyFill="1" applyBorder="1" applyAlignment="1" applyProtection="1">
      <alignment horizontal="left" vertical="center" wrapText="1"/>
      <protection locked="0"/>
    </xf>
    <xf numFmtId="49" fontId="86" fillId="6" borderId="15" xfId="9" applyNumberFormat="1" applyFont="1" applyFill="1" applyBorder="1" applyAlignment="1" applyProtection="1">
      <alignment horizontal="right" vertical="center" wrapText="1"/>
      <protection locked="0"/>
    </xf>
    <xf numFmtId="2" fontId="86" fillId="5" borderId="20" xfId="9" applyNumberFormat="1" applyFont="1" applyFill="1" applyBorder="1" applyAlignment="1" applyProtection="1">
      <alignment horizontal="right" vertical="center" wrapText="1"/>
      <protection locked="0"/>
    </xf>
    <xf numFmtId="2" fontId="86" fillId="5" borderId="17" xfId="9" applyNumberFormat="1" applyFont="1" applyFill="1" applyBorder="1" applyAlignment="1" applyProtection="1">
      <alignment horizontal="right" vertical="center" wrapText="1"/>
      <protection locked="0"/>
    </xf>
    <xf numFmtId="49" fontId="84" fillId="9" borderId="23" xfId="9" applyNumberFormat="1" applyFont="1" applyFill="1" applyBorder="1" applyAlignment="1" applyProtection="1">
      <alignment horizontal="center" vertical="center" wrapText="1"/>
      <protection locked="0"/>
    </xf>
    <xf numFmtId="49" fontId="86" fillId="11" borderId="16" xfId="9" applyNumberFormat="1" applyFont="1" applyFill="1" applyBorder="1" applyAlignment="1" applyProtection="1">
      <alignment horizontal="center" vertical="center" wrapText="1"/>
      <protection locked="0"/>
    </xf>
    <xf numFmtId="49" fontId="52" fillId="11" borderId="15" xfId="9" applyNumberFormat="1" applyFont="1" applyFill="1" applyBorder="1" applyAlignment="1" applyProtection="1">
      <alignment horizontal="left" vertical="center" wrapText="1"/>
      <protection locked="0"/>
    </xf>
    <xf numFmtId="49" fontId="86" fillId="11" borderId="15" xfId="9" applyNumberFormat="1" applyFont="1" applyFill="1" applyBorder="1" applyAlignment="1" applyProtection="1">
      <alignment horizontal="right" vertical="center" wrapText="1"/>
      <protection locked="0"/>
    </xf>
    <xf numFmtId="0" fontId="80" fillId="12" borderId="0" xfId="9" applyNumberFormat="1" applyFont="1" applyFill="1" applyBorder="1" applyAlignment="1" applyProtection="1">
      <alignment horizontal="left"/>
      <protection locked="0"/>
    </xf>
    <xf numFmtId="49" fontId="88" fillId="0" borderId="0" xfId="9" applyNumberFormat="1" applyFont="1" applyFill="1" applyBorder="1" applyAlignment="1" applyProtection="1">
      <alignment horizontal="center" vertical="center" wrapText="1"/>
      <protection locked="0"/>
    </xf>
    <xf numFmtId="49" fontId="55" fillId="5" borderId="15" xfId="9" applyNumberFormat="1" applyFont="1" applyFill="1" applyBorder="1" applyAlignment="1" applyProtection="1">
      <alignment horizontal="center" vertical="center" wrapText="1"/>
      <protection locked="0"/>
    </xf>
    <xf numFmtId="49" fontId="56" fillId="9" borderId="15" xfId="9" applyNumberFormat="1" applyFont="1" applyFill="1" applyBorder="1" applyAlignment="1" applyProtection="1">
      <alignment horizontal="center" vertical="center" wrapText="1"/>
      <protection locked="0"/>
    </xf>
    <xf numFmtId="49" fontId="56" fillId="9" borderId="15" xfId="9" applyNumberFormat="1" applyFont="1" applyFill="1" applyBorder="1" applyAlignment="1" applyProtection="1">
      <alignment horizontal="left" vertical="center" wrapText="1"/>
      <protection locked="0"/>
    </xf>
    <xf numFmtId="49" fontId="52" fillId="10" borderId="15" xfId="9" applyNumberFormat="1" applyFont="1" applyFill="1" applyBorder="1" applyAlignment="1" applyProtection="1">
      <alignment horizontal="center" vertical="center" wrapText="1"/>
      <protection locked="0"/>
    </xf>
    <xf numFmtId="49" fontId="52" fillId="10" borderId="15" xfId="9" applyNumberFormat="1" applyFont="1" applyFill="1" applyBorder="1" applyAlignment="1" applyProtection="1">
      <alignment horizontal="left" vertical="center" wrapText="1"/>
      <protection locked="0"/>
    </xf>
    <xf numFmtId="0" fontId="53" fillId="0" borderId="0" xfId="9" applyNumberFormat="1" applyFont="1" applyFill="1" applyBorder="1" applyAlignment="1" applyProtection="1">
      <alignment horizontal="left" wrapText="1"/>
      <protection locked="0"/>
    </xf>
    <xf numFmtId="0" fontId="80" fillId="0" borderId="0" xfId="9" applyNumberFormat="1" applyFont="1" applyFill="1" applyBorder="1" applyAlignment="1" applyProtection="1">
      <alignment horizontal="left" wrapText="1"/>
      <protection locked="0"/>
    </xf>
    <xf numFmtId="49" fontId="84" fillId="5" borderId="15" xfId="9" applyNumberFormat="1" applyFont="1" applyFill="1" applyBorder="1" applyAlignment="1" applyProtection="1">
      <alignment horizontal="center" vertical="center" wrapText="1"/>
      <protection locked="0"/>
    </xf>
    <xf numFmtId="0" fontId="55" fillId="0" borderId="25" xfId="9" applyNumberFormat="1" applyFont="1" applyFill="1" applyBorder="1" applyAlignment="1" applyProtection="1">
      <alignment horizontal="left"/>
      <protection locked="0"/>
    </xf>
    <xf numFmtId="49" fontId="58" fillId="5" borderId="15" xfId="9" applyNumberFormat="1" applyFont="1" applyFill="1" applyBorder="1" applyAlignment="1" applyProtection="1">
      <alignment horizontal="center" vertical="center" wrapText="1"/>
      <protection locked="0"/>
    </xf>
    <xf numFmtId="0" fontId="58" fillId="0" borderId="26" xfId="9" applyNumberFormat="1" applyFont="1" applyFill="1" applyBorder="1" applyAlignment="1" applyProtection="1">
      <alignment horizontal="center"/>
      <protection locked="0"/>
    </xf>
    <xf numFmtId="2" fontId="84" fillId="9" borderId="15" xfId="9" applyNumberFormat="1" applyFont="1" applyFill="1" applyBorder="1" applyAlignment="1" applyProtection="1">
      <alignment horizontal="right" vertical="center" wrapText="1"/>
      <protection locked="0"/>
    </xf>
    <xf numFmtId="4" fontId="84" fillId="9" borderId="15" xfId="9" applyNumberFormat="1" applyFont="1" applyFill="1" applyBorder="1" applyAlignment="1" applyProtection="1">
      <alignment horizontal="right" vertical="center" wrapText="1"/>
      <protection locked="0"/>
    </xf>
    <xf numFmtId="10" fontId="84" fillId="9" borderId="15" xfId="9" applyNumberFormat="1" applyFont="1" applyFill="1" applyBorder="1" applyAlignment="1" applyProtection="1">
      <alignment horizontal="right" vertical="center" wrapText="1"/>
      <protection locked="0"/>
    </xf>
    <xf numFmtId="2" fontId="86" fillId="10" borderId="15" xfId="9" applyNumberFormat="1" applyFont="1" applyFill="1" applyBorder="1" applyAlignment="1" applyProtection="1">
      <alignment horizontal="right" vertical="center" wrapText="1"/>
      <protection locked="0"/>
    </xf>
    <xf numFmtId="4" fontId="86" fillId="10" borderId="15" xfId="9" applyNumberFormat="1" applyFont="1" applyFill="1" applyBorder="1" applyAlignment="1" applyProtection="1">
      <alignment horizontal="right" vertical="center" wrapText="1"/>
      <protection locked="0"/>
    </xf>
    <xf numFmtId="10" fontId="52" fillId="6" borderId="15" xfId="9" applyNumberFormat="1" applyFont="1" applyFill="1" applyBorder="1" applyAlignment="1" applyProtection="1">
      <alignment horizontal="right" vertical="center" wrapText="1"/>
      <protection locked="0"/>
    </xf>
    <xf numFmtId="2" fontId="86" fillId="5" borderId="15" xfId="9" applyNumberFormat="1" applyFont="1" applyFill="1" applyBorder="1" applyAlignment="1" applyProtection="1">
      <alignment horizontal="right" vertical="center" wrapText="1"/>
      <protection locked="0"/>
    </xf>
    <xf numFmtId="4" fontId="86" fillId="5" borderId="15" xfId="9" applyNumberFormat="1" applyFont="1" applyFill="1" applyBorder="1" applyAlignment="1" applyProtection="1">
      <alignment horizontal="right" vertical="center" wrapText="1"/>
      <protection locked="0"/>
    </xf>
    <xf numFmtId="10" fontId="52" fillId="11" borderId="15" xfId="9" applyNumberFormat="1" applyFont="1" applyFill="1" applyBorder="1" applyAlignment="1" applyProtection="1">
      <alignment horizontal="right" vertical="center" wrapText="1"/>
      <protection locked="0"/>
    </xf>
    <xf numFmtId="2" fontId="52" fillId="10" borderId="15" xfId="9" applyNumberFormat="1" applyFont="1" applyFill="1" applyBorder="1" applyAlignment="1" applyProtection="1">
      <alignment horizontal="right" vertical="center" wrapText="1"/>
      <protection locked="0"/>
    </xf>
    <xf numFmtId="10" fontId="52" fillId="9" borderId="15" xfId="9" applyNumberFormat="1" applyFont="1" applyFill="1" applyBorder="1" applyAlignment="1" applyProtection="1">
      <alignment horizontal="right" vertical="center" wrapText="1"/>
      <protection locked="0"/>
    </xf>
    <xf numFmtId="4" fontId="55" fillId="0" borderId="27" xfId="9" applyNumberFormat="1" applyFont="1" applyFill="1" applyBorder="1" applyAlignment="1" applyProtection="1">
      <alignment horizontal="right"/>
      <protection locked="0"/>
    </xf>
    <xf numFmtId="4" fontId="55" fillId="0" borderId="28" xfId="9" applyNumberFormat="1" applyFont="1" applyFill="1" applyBorder="1" applyAlignment="1" applyProtection="1">
      <alignment horizontal="right"/>
      <protection locked="0"/>
    </xf>
    <xf numFmtId="10" fontId="58" fillId="0" borderId="29" xfId="9" applyNumberFormat="1" applyFont="1" applyFill="1" applyBorder="1" applyAlignment="1" applyProtection="1">
      <alignment horizontal="right"/>
      <protection locked="0"/>
    </xf>
    <xf numFmtId="4" fontId="52" fillId="11" borderId="15" xfId="9" applyNumberFormat="1" applyFont="1" applyFill="1" applyBorder="1" applyAlignment="1" applyProtection="1">
      <alignment horizontal="right" vertical="center" wrapText="1"/>
      <protection locked="0"/>
    </xf>
    <xf numFmtId="2" fontId="86" fillId="5" borderId="30" xfId="9" applyNumberFormat="1" applyFont="1" applyFill="1" applyBorder="1" applyAlignment="1" applyProtection="1">
      <alignment horizontal="right" vertical="center" wrapText="1"/>
      <protection locked="0"/>
    </xf>
    <xf numFmtId="4" fontId="86" fillId="5" borderId="30" xfId="9" applyNumberFormat="1" applyFont="1" applyFill="1" applyBorder="1" applyAlignment="1" applyProtection="1">
      <alignment horizontal="right" vertical="center" wrapText="1"/>
      <protection locked="0"/>
    </xf>
    <xf numFmtId="10" fontId="52" fillId="11" borderId="30" xfId="9" applyNumberFormat="1" applyFont="1" applyFill="1" applyBorder="1" applyAlignment="1" applyProtection="1">
      <alignment horizontal="right" vertical="center" wrapText="1"/>
      <protection locked="0"/>
    </xf>
    <xf numFmtId="10" fontId="84" fillId="11" borderId="29" xfId="9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1" applyFont="1" applyAlignment="1">
      <alignment horizontal="center" vertical="center" wrapText="1"/>
    </xf>
    <xf numFmtId="0" fontId="11" fillId="0" borderId="0" xfId="1" applyAlignment="1">
      <alignment horizontal="center" vertical="center" wrapText="1"/>
    </xf>
    <xf numFmtId="0" fontId="11" fillId="0" borderId="0" xfId="1" applyAlignment="1">
      <alignment vertical="center" wrapText="1"/>
    </xf>
    <xf numFmtId="0" fontId="19" fillId="2" borderId="3" xfId="1" applyFont="1" applyFill="1" applyBorder="1" applyAlignment="1">
      <alignment horizontal="center" vertical="center" wrapText="1"/>
    </xf>
    <xf numFmtId="0" fontId="11" fillId="0" borderId="8" xfId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19" fillId="2" borderId="5" xfId="1" applyFont="1" applyFill="1" applyBorder="1" applyAlignment="1">
      <alignment horizontal="center" vertical="center" wrapText="1"/>
    </xf>
    <xf numFmtId="0" fontId="19" fillId="2" borderId="6" xfId="1" applyFont="1" applyFill="1" applyBorder="1" applyAlignment="1">
      <alignment horizontal="center" vertical="center" wrapText="1"/>
    </xf>
    <xf numFmtId="0" fontId="19" fillId="2" borderId="7" xfId="1" applyFont="1" applyFill="1" applyBorder="1" applyAlignment="1">
      <alignment horizontal="center" vertical="center" wrapText="1"/>
    </xf>
    <xf numFmtId="0" fontId="11" fillId="0" borderId="6" xfId="1" applyBorder="1" applyAlignment="1">
      <alignment wrapText="1"/>
    </xf>
    <xf numFmtId="0" fontId="11" fillId="0" borderId="7" xfId="1" applyBorder="1" applyAlignment="1">
      <alignment wrapText="1"/>
    </xf>
    <xf numFmtId="0" fontId="80" fillId="0" borderId="0" xfId="9" applyNumberFormat="1" applyFont="1" applyFill="1" applyBorder="1" applyAlignment="1" applyProtection="1">
      <alignment horizontal="left"/>
      <protection locked="0"/>
    </xf>
    <xf numFmtId="0" fontId="53" fillId="0" borderId="0" xfId="9" applyNumberFormat="1" applyFont="1" applyFill="1" applyBorder="1" applyAlignment="1" applyProtection="1">
      <alignment horizontal="left" wrapText="1"/>
      <protection locked="0"/>
    </xf>
    <xf numFmtId="0" fontId="80" fillId="0" borderId="0" xfId="9" applyNumberFormat="1" applyFont="1" applyFill="1" applyBorder="1" applyAlignment="1" applyProtection="1">
      <alignment horizontal="left" wrapText="1"/>
      <protection locked="0"/>
    </xf>
    <xf numFmtId="0" fontId="81" fillId="0" borderId="0" xfId="9" applyNumberFormat="1" applyFont="1" applyFill="1" applyBorder="1" applyAlignment="1" applyProtection="1">
      <alignment horizontal="center" wrapText="1"/>
      <protection locked="0"/>
    </xf>
    <xf numFmtId="49" fontId="55" fillId="5" borderId="0" xfId="9" applyNumberFormat="1" applyFont="1" applyFill="1" applyAlignment="1" applyProtection="1">
      <alignment horizontal="left" vertical="top" wrapText="1"/>
      <protection locked="0"/>
    </xf>
    <xf numFmtId="49" fontId="83" fillId="5" borderId="15" xfId="9" applyNumberFormat="1" applyFont="1" applyFill="1" applyBorder="1" applyAlignment="1" applyProtection="1">
      <alignment horizontal="center" vertical="center" wrapText="1"/>
      <protection locked="0"/>
    </xf>
    <xf numFmtId="49" fontId="86" fillId="11" borderId="15" xfId="9" applyNumberFormat="1" applyFont="1" applyFill="1" applyBorder="1" applyAlignment="1" applyProtection="1">
      <alignment horizontal="right" vertical="center" wrapText="1"/>
      <protection locked="0"/>
    </xf>
    <xf numFmtId="4" fontId="86" fillId="5" borderId="15" xfId="9" applyNumberFormat="1" applyFont="1" applyFill="1" applyBorder="1" applyAlignment="1" applyProtection="1">
      <alignment horizontal="right" vertical="center" wrapText="1"/>
      <protection locked="0"/>
    </xf>
    <xf numFmtId="10" fontId="52" fillId="5" borderId="15" xfId="9" applyNumberFormat="1" applyFont="1" applyFill="1" applyBorder="1" applyAlignment="1" applyProtection="1">
      <alignment horizontal="right" vertical="center" wrapText="1"/>
      <protection locked="0"/>
    </xf>
    <xf numFmtId="10" fontId="86" fillId="5" borderId="15" xfId="9" applyNumberFormat="1" applyFont="1" applyFill="1" applyBorder="1" applyAlignment="1" applyProtection="1">
      <alignment horizontal="right" vertical="center" wrapText="1"/>
      <protection locked="0"/>
    </xf>
    <xf numFmtId="49" fontId="86" fillId="6" borderId="15" xfId="9" applyNumberFormat="1" applyFont="1" applyFill="1" applyBorder="1" applyAlignment="1" applyProtection="1">
      <alignment horizontal="right" vertical="center" wrapText="1"/>
      <protection locked="0"/>
    </xf>
    <xf numFmtId="4" fontId="86" fillId="10" borderId="15" xfId="9" applyNumberFormat="1" applyFont="1" applyFill="1" applyBorder="1" applyAlignment="1" applyProtection="1">
      <alignment horizontal="right" vertical="center" wrapText="1"/>
      <protection locked="0"/>
    </xf>
    <xf numFmtId="10" fontId="52" fillId="6" borderId="15" xfId="9" applyNumberFormat="1" applyFont="1" applyFill="1" applyBorder="1" applyAlignment="1" applyProtection="1">
      <alignment horizontal="right" vertical="center" wrapText="1"/>
      <protection locked="0"/>
    </xf>
    <xf numFmtId="10" fontId="86" fillId="6" borderId="15" xfId="9" applyNumberFormat="1" applyFont="1" applyFill="1" applyBorder="1" applyAlignment="1" applyProtection="1">
      <alignment horizontal="right" vertical="center" wrapText="1"/>
      <protection locked="0"/>
    </xf>
    <xf numFmtId="49" fontId="84" fillId="9" borderId="15" xfId="9" applyNumberFormat="1" applyFont="1" applyFill="1" applyBorder="1" applyAlignment="1" applyProtection="1">
      <alignment horizontal="right" vertical="center" wrapText="1"/>
      <protection locked="0"/>
    </xf>
    <xf numFmtId="4" fontId="84" fillId="9" borderId="15" xfId="9" applyNumberFormat="1" applyFont="1" applyFill="1" applyBorder="1" applyAlignment="1" applyProtection="1">
      <alignment horizontal="right" vertical="center" wrapText="1"/>
      <protection locked="0"/>
    </xf>
    <xf numFmtId="10" fontId="56" fillId="9" borderId="20" xfId="9" applyNumberFormat="1" applyFont="1" applyFill="1" applyBorder="1" applyAlignment="1" applyProtection="1">
      <alignment horizontal="right" vertical="center" wrapText="1"/>
      <protection locked="0"/>
    </xf>
    <xf numFmtId="10" fontId="56" fillId="9" borderId="21" xfId="9" applyNumberFormat="1" applyFont="1" applyFill="1" applyBorder="1" applyAlignment="1" applyProtection="1">
      <alignment horizontal="right" vertical="center" wrapText="1"/>
      <protection locked="0"/>
    </xf>
    <xf numFmtId="10" fontId="56" fillId="9" borderId="17" xfId="9" applyNumberFormat="1" applyFont="1" applyFill="1" applyBorder="1" applyAlignment="1" applyProtection="1">
      <alignment horizontal="right" vertical="center" wrapText="1"/>
      <protection locked="0"/>
    </xf>
    <xf numFmtId="10" fontId="87" fillId="7" borderId="15" xfId="9" applyNumberFormat="1" applyFont="1" applyFill="1" applyBorder="1" applyAlignment="1" applyProtection="1">
      <alignment horizontal="right" vertical="center" wrapText="1"/>
      <protection locked="0"/>
    </xf>
    <xf numFmtId="10" fontId="56" fillId="7" borderId="15" xfId="9" applyNumberFormat="1" applyFont="1" applyFill="1" applyBorder="1" applyAlignment="1" applyProtection="1">
      <alignment horizontal="right" vertical="center" wrapText="1"/>
      <protection locked="0"/>
    </xf>
    <xf numFmtId="2" fontId="52" fillId="5" borderId="20" xfId="9" applyNumberFormat="1" applyFont="1" applyFill="1" applyBorder="1" applyAlignment="1" applyProtection="1">
      <alignment horizontal="right" vertical="center" wrapText="1"/>
      <protection locked="0"/>
    </xf>
    <xf numFmtId="2" fontId="86" fillId="11" borderId="17" xfId="9" applyNumberFormat="1" applyFont="1" applyFill="1" applyBorder="1" applyAlignment="1" applyProtection="1">
      <alignment horizontal="right" vertical="center" wrapText="1"/>
      <protection locked="0"/>
    </xf>
    <xf numFmtId="4" fontId="86" fillId="11" borderId="20" xfId="9" applyNumberFormat="1" applyFont="1" applyFill="1" applyBorder="1" applyAlignment="1" applyProtection="1">
      <alignment horizontal="right" vertical="center" wrapText="1"/>
      <protection locked="0"/>
    </xf>
    <xf numFmtId="4" fontId="86" fillId="11" borderId="21" xfId="9" applyNumberFormat="1" applyFont="1" applyFill="1" applyBorder="1" applyAlignment="1" applyProtection="1">
      <alignment horizontal="right" vertical="center" wrapText="1"/>
      <protection locked="0"/>
    </xf>
    <xf numFmtId="4" fontId="86" fillId="11" borderId="17" xfId="9" applyNumberFormat="1" applyFont="1" applyFill="1" applyBorder="1" applyAlignment="1" applyProtection="1">
      <alignment horizontal="right" vertical="center" wrapText="1"/>
      <protection locked="0"/>
    </xf>
    <xf numFmtId="2" fontId="86" fillId="11" borderId="20" xfId="9" applyNumberFormat="1" applyFont="1" applyFill="1" applyBorder="1" applyAlignment="1" applyProtection="1">
      <alignment horizontal="right" vertical="center" wrapText="1"/>
      <protection locked="0"/>
    </xf>
    <xf numFmtId="0" fontId="80" fillId="0" borderId="21" xfId="9" applyNumberFormat="1" applyFont="1" applyFill="1" applyBorder="1" applyAlignment="1" applyProtection="1">
      <alignment horizontal="right" vertical="center" wrapText="1"/>
      <protection locked="0"/>
    </xf>
    <xf numFmtId="0" fontId="80" fillId="0" borderId="17" xfId="9" applyNumberFormat="1" applyFont="1" applyFill="1" applyBorder="1" applyAlignment="1" applyProtection="1">
      <alignment horizontal="right" vertical="center" wrapText="1"/>
      <protection locked="0"/>
    </xf>
    <xf numFmtId="2" fontId="86" fillId="6" borderId="20" xfId="9" applyNumberFormat="1" applyFont="1" applyFill="1" applyBorder="1" applyAlignment="1" applyProtection="1">
      <alignment horizontal="right" vertical="center" wrapText="1"/>
      <protection locked="0"/>
    </xf>
    <xf numFmtId="2" fontId="86" fillId="6" borderId="17" xfId="9" applyNumberFormat="1" applyFont="1" applyFill="1" applyBorder="1" applyAlignment="1" applyProtection="1">
      <alignment horizontal="right" vertical="center" wrapText="1"/>
      <protection locked="0"/>
    </xf>
    <xf numFmtId="4" fontId="86" fillId="6" borderId="20" xfId="9" applyNumberFormat="1" applyFont="1" applyFill="1" applyBorder="1" applyAlignment="1" applyProtection="1">
      <alignment horizontal="right" vertical="center" wrapText="1"/>
      <protection locked="0"/>
    </xf>
    <xf numFmtId="4" fontId="86" fillId="6" borderId="21" xfId="9" applyNumberFormat="1" applyFont="1" applyFill="1" applyBorder="1" applyAlignment="1" applyProtection="1">
      <alignment horizontal="right" vertical="center" wrapText="1"/>
      <protection locked="0"/>
    </xf>
    <xf numFmtId="4" fontId="86" fillId="6" borderId="17" xfId="9" applyNumberFormat="1" applyFont="1" applyFill="1" applyBorder="1" applyAlignment="1" applyProtection="1">
      <alignment horizontal="right" vertical="center" wrapText="1"/>
      <protection locked="0"/>
    </xf>
    <xf numFmtId="49" fontId="85" fillId="5" borderId="18" xfId="9" applyNumberFormat="1" applyFont="1" applyFill="1" applyBorder="1" applyAlignment="1" applyProtection="1">
      <alignment horizontal="center" vertical="center" wrapText="1"/>
      <protection locked="0"/>
    </xf>
    <xf numFmtId="49" fontId="83" fillId="5" borderId="15" xfId="9" applyNumberFormat="1" applyFont="1" applyFill="1" applyBorder="1" applyAlignment="1" applyProtection="1">
      <alignment horizontal="right" vertical="center" wrapText="1"/>
      <protection locked="0"/>
    </xf>
    <xf numFmtId="49" fontId="58" fillId="5" borderId="15" xfId="9" applyNumberFormat="1" applyFont="1" applyFill="1" applyBorder="1" applyAlignment="1" applyProtection="1">
      <alignment horizontal="right" vertical="center" wrapText="1"/>
      <protection locked="0"/>
    </xf>
    <xf numFmtId="49" fontId="58" fillId="5" borderId="17" xfId="9" applyNumberFormat="1" applyFont="1" applyFill="1" applyBorder="1" applyAlignment="1" applyProtection="1">
      <alignment horizontal="right" vertical="center" wrapText="1"/>
      <protection locked="0"/>
    </xf>
    <xf numFmtId="49" fontId="58" fillId="5" borderId="24" xfId="9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/>
    <xf numFmtId="0" fontId="50" fillId="0" borderId="0" xfId="0" applyFont="1" applyAlignment="1">
      <alignment wrapText="1"/>
    </xf>
    <xf numFmtId="0" fontId="6" fillId="0" borderId="0" xfId="1" applyFont="1" applyAlignment="1">
      <alignment horizontal="left" wrapText="1"/>
    </xf>
    <xf numFmtId="0" fontId="26" fillId="0" borderId="12" xfId="1" applyFont="1" applyBorder="1" applyAlignment="1">
      <alignment horizontal="left" wrapText="1"/>
    </xf>
    <xf numFmtId="0" fontId="26" fillId="0" borderId="0" xfId="1" applyFont="1" applyAlignment="1">
      <alignment horizontal="left" wrapText="1"/>
    </xf>
    <xf numFmtId="0" fontId="12" fillId="0" borderId="5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26" fillId="0" borderId="12" xfId="1" applyFont="1" applyBorder="1" applyAlignment="1">
      <alignment wrapText="1"/>
    </xf>
    <xf numFmtId="0" fontId="26" fillId="0" borderId="0" xfId="1" applyFont="1" applyBorder="1" applyAlignment="1">
      <alignment wrapText="1"/>
    </xf>
    <xf numFmtId="0" fontId="3" fillId="0" borderId="0" xfId="1" applyFont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49" fontId="56" fillId="5" borderId="15" xfId="9" applyNumberFormat="1" applyFont="1" applyFill="1" applyBorder="1" applyAlignment="1" applyProtection="1">
      <alignment horizontal="right" vertical="center" wrapText="1"/>
      <protection locked="0"/>
    </xf>
    <xf numFmtId="49" fontId="56" fillId="5" borderId="20" xfId="9" applyNumberFormat="1" applyFont="1" applyFill="1" applyBorder="1" applyAlignment="1" applyProtection="1">
      <alignment horizontal="right" vertical="center" wrapText="1"/>
      <protection locked="0"/>
    </xf>
    <xf numFmtId="49" fontId="55" fillId="5" borderId="0" xfId="9" applyNumberFormat="1" applyFont="1" applyFill="1" applyAlignment="1" applyProtection="1">
      <alignment horizontal="center" vertical="top" wrapText="1"/>
      <protection locked="0"/>
    </xf>
    <xf numFmtId="49" fontId="84" fillId="5" borderId="15" xfId="9" applyNumberFormat="1" applyFont="1" applyFill="1" applyBorder="1" applyAlignment="1" applyProtection="1">
      <alignment horizontal="right" vertical="center" wrapText="1"/>
      <protection locked="0"/>
    </xf>
    <xf numFmtId="49" fontId="84" fillId="5" borderId="20" xfId="9" applyNumberFormat="1" applyFont="1" applyFill="1" applyBorder="1" applyAlignment="1" applyProtection="1">
      <alignment horizontal="right" vertical="center" wrapText="1"/>
      <protection locked="0"/>
    </xf>
    <xf numFmtId="0" fontId="60" fillId="0" borderId="0" xfId="0" applyFont="1" applyAlignment="1">
      <alignment horizontal="center" wrapText="1"/>
    </xf>
    <xf numFmtId="49" fontId="52" fillId="5" borderId="15" xfId="0" applyNumberFormat="1" applyFont="1" applyFill="1" applyBorder="1" applyAlignment="1" applyProtection="1">
      <alignment horizontal="center" vertical="center" wrapText="1"/>
      <protection locked="0"/>
    </xf>
    <xf numFmtId="10" fontId="52" fillId="5" borderId="15" xfId="0" applyNumberFormat="1" applyFont="1" applyFill="1" applyBorder="1" applyAlignment="1" applyProtection="1">
      <alignment horizontal="right" vertical="center" wrapText="1"/>
      <protection locked="0"/>
    </xf>
    <xf numFmtId="49" fontId="58" fillId="5" borderId="15" xfId="2" applyNumberFormat="1" applyFont="1" applyFill="1" applyBorder="1" applyAlignment="1" applyProtection="1">
      <alignment horizontal="center" vertical="center" wrapText="1"/>
      <protection locked="0"/>
    </xf>
    <xf numFmtId="49" fontId="56" fillId="8" borderId="15" xfId="2" applyNumberFormat="1" applyFont="1" applyFill="1" applyBorder="1" applyAlignment="1" applyProtection="1">
      <alignment horizontal="center" vertical="center" wrapText="1"/>
      <protection locked="0"/>
    </xf>
    <xf numFmtId="10" fontId="56" fillId="8" borderId="15" xfId="2" applyNumberFormat="1" applyFont="1" applyFill="1" applyBorder="1" applyAlignment="1" applyProtection="1">
      <alignment horizontal="right" vertical="center" wrapText="1"/>
      <protection locked="0"/>
    </xf>
    <xf numFmtId="49" fontId="57" fillId="6" borderId="15" xfId="2" applyNumberFormat="1" applyFont="1" applyFill="1" applyBorder="1" applyAlignment="1" applyProtection="1">
      <alignment horizontal="center" vertical="center" wrapText="1"/>
      <protection locked="0"/>
    </xf>
    <xf numFmtId="10" fontId="52" fillId="6" borderId="15" xfId="2" applyNumberFormat="1" applyFont="1" applyFill="1" applyBorder="1" applyAlignment="1" applyProtection="1">
      <alignment horizontal="right" vertical="center" wrapText="1"/>
      <protection locked="0"/>
    </xf>
    <xf numFmtId="0" fontId="53" fillId="0" borderId="0" xfId="0" applyNumberFormat="1" applyFont="1" applyFill="1" applyBorder="1" applyAlignment="1" applyProtection="1">
      <alignment horizontal="left"/>
      <protection locked="0"/>
    </xf>
    <xf numFmtId="49" fontId="55" fillId="5" borderId="15" xfId="0" applyNumberFormat="1" applyFont="1" applyFill="1" applyBorder="1" applyAlignment="1" applyProtection="1">
      <alignment horizontal="center" vertical="center" wrapText="1"/>
      <protection locked="0"/>
    </xf>
    <xf numFmtId="49" fontId="56" fillId="7" borderId="15" xfId="0" applyNumberFormat="1" applyFont="1" applyFill="1" applyBorder="1" applyAlignment="1" applyProtection="1">
      <alignment horizontal="center" vertical="center" wrapText="1"/>
      <protection locked="0"/>
    </xf>
    <xf numFmtId="10" fontId="56" fillId="7" borderId="15" xfId="0" applyNumberFormat="1" applyFont="1" applyFill="1" applyBorder="1" applyAlignment="1" applyProtection="1">
      <alignment horizontal="right" vertical="center" wrapText="1"/>
      <protection locked="0"/>
    </xf>
    <xf numFmtId="49" fontId="52" fillId="5" borderId="15" xfId="2" applyNumberFormat="1" applyFont="1" applyFill="1" applyBorder="1" applyAlignment="1" applyProtection="1">
      <alignment horizontal="center" vertical="center" wrapText="1"/>
      <protection locked="0"/>
    </xf>
    <xf numFmtId="10" fontId="52" fillId="5" borderId="15" xfId="2" applyNumberFormat="1" applyFont="1" applyFill="1" applyBorder="1" applyAlignment="1" applyProtection="1">
      <alignment horizontal="right" vertical="center" wrapText="1"/>
      <protection locked="0"/>
    </xf>
    <xf numFmtId="49" fontId="57" fillId="5" borderId="18" xfId="0" applyNumberFormat="1" applyFont="1" applyFill="1" applyBorder="1" applyAlignment="1" applyProtection="1">
      <alignment horizontal="center" vertical="center" wrapText="1"/>
      <protection locked="0"/>
    </xf>
    <xf numFmtId="49" fontId="58" fillId="5" borderId="15" xfId="0" applyNumberFormat="1" applyFont="1" applyFill="1" applyBorder="1" applyAlignment="1" applyProtection="1">
      <alignment horizontal="right" vertical="center" wrapText="1"/>
      <protection locked="0"/>
    </xf>
    <xf numFmtId="10" fontId="58" fillId="5" borderId="17" xfId="0" applyNumberFormat="1" applyFont="1" applyFill="1" applyBorder="1" applyAlignment="1" applyProtection="1">
      <alignment horizontal="right" vertical="center" wrapText="1"/>
      <protection locked="0"/>
    </xf>
    <xf numFmtId="49" fontId="59" fillId="5" borderId="0" xfId="2" applyNumberFormat="1" applyFont="1" applyFill="1" applyAlignment="1" applyProtection="1">
      <alignment horizontal="left" vertical="top" wrapText="1"/>
      <protection locked="0"/>
    </xf>
    <xf numFmtId="49" fontId="57" fillId="6" borderId="15" xfId="0" applyNumberFormat="1" applyFont="1" applyFill="1" applyBorder="1" applyAlignment="1" applyProtection="1">
      <alignment horizontal="center" vertical="center" wrapText="1"/>
      <protection locked="0"/>
    </xf>
    <xf numFmtId="10" fontId="52" fillId="6" borderId="15" xfId="0" applyNumberFormat="1" applyFont="1" applyFill="1" applyBorder="1" applyAlignment="1" applyProtection="1">
      <alignment horizontal="right" vertical="center" wrapText="1"/>
      <protection locked="0"/>
    </xf>
    <xf numFmtId="49" fontId="58" fillId="5" borderId="15" xfId="2" applyNumberFormat="1" applyFont="1" applyFill="1" applyBorder="1" applyAlignment="1" applyProtection="1">
      <alignment horizontal="right" vertical="center" wrapText="1"/>
      <protection locked="0"/>
    </xf>
    <xf numFmtId="10" fontId="58" fillId="5" borderId="17" xfId="2" applyNumberFormat="1" applyFont="1" applyFill="1" applyBorder="1" applyAlignment="1" applyProtection="1">
      <alignment horizontal="right" vertical="center" wrapText="1"/>
      <protection locked="0"/>
    </xf>
    <xf numFmtId="49" fontId="53" fillId="5" borderId="0" xfId="0" applyNumberFormat="1" applyFont="1" applyFill="1" applyAlignment="1" applyProtection="1">
      <alignment horizontal="left" vertical="top" wrapText="1"/>
      <protection locked="0"/>
    </xf>
    <xf numFmtId="49" fontId="53" fillId="5" borderId="0" xfId="0" applyNumberFormat="1" applyFont="1" applyFill="1" applyAlignment="1" applyProtection="1">
      <alignment horizontal="center" vertical="center" wrapText="1"/>
      <protection locked="0"/>
    </xf>
    <xf numFmtId="49" fontId="55" fillId="5" borderId="0" xfId="0" applyNumberFormat="1" applyFont="1" applyFill="1" applyAlignment="1" applyProtection="1">
      <alignment horizontal="left" vertical="center" wrapText="1"/>
      <protection locked="0"/>
    </xf>
    <xf numFmtId="164" fontId="3" fillId="0" borderId="5" xfId="1" applyNumberFormat="1" applyFont="1" applyBorder="1" applyAlignment="1">
      <alignment horizontal="center" vertical="center" wrapText="1"/>
    </xf>
    <xf numFmtId="164" fontId="3" fillId="0" borderId="12" xfId="1" applyNumberFormat="1" applyFont="1" applyBorder="1" applyAlignment="1">
      <alignment horizontal="center" vertical="center" wrapText="1"/>
    </xf>
    <xf numFmtId="164" fontId="3" fillId="0" borderId="7" xfId="1" applyNumberFormat="1" applyFont="1" applyBorder="1" applyAlignment="1">
      <alignment horizontal="center" vertical="center" wrapText="1"/>
    </xf>
    <xf numFmtId="0" fontId="11" fillId="0" borderId="6" xfId="1" applyBorder="1" applyAlignment="1">
      <alignment vertical="center" wrapText="1"/>
    </xf>
    <xf numFmtId="0" fontId="11" fillId="0" borderId="7" xfId="1" applyBorder="1" applyAlignment="1">
      <alignment vertical="center" wrapText="1"/>
    </xf>
    <xf numFmtId="49" fontId="27" fillId="0" borderId="5" xfId="1" applyNumberFormat="1" applyFont="1" applyBorder="1" applyAlignment="1">
      <alignment horizontal="center" vertical="center" wrapText="1"/>
    </xf>
    <xf numFmtId="0" fontId="31" fillId="0" borderId="6" xfId="1" applyFont="1" applyBorder="1" applyAlignment="1">
      <alignment vertical="center" wrapText="1"/>
    </xf>
    <xf numFmtId="164" fontId="27" fillId="2" borderId="3" xfId="1" applyNumberFormat="1" applyFont="1" applyFill="1" applyBorder="1" applyAlignment="1">
      <alignment horizontal="center" vertical="center" wrapText="1"/>
    </xf>
    <xf numFmtId="164" fontId="27" fillId="2" borderId="9" xfId="1" applyNumberFormat="1" applyFont="1" applyFill="1" applyBorder="1" applyAlignment="1">
      <alignment horizontal="center" vertical="center" wrapText="1"/>
    </xf>
    <xf numFmtId="164" fontId="27" fillId="2" borderId="8" xfId="1" applyNumberFormat="1" applyFont="1" applyFill="1" applyBorder="1" applyAlignment="1">
      <alignment horizontal="center" vertical="center" wrapText="1"/>
    </xf>
    <xf numFmtId="0" fontId="36" fillId="2" borderId="9" xfId="1" applyFont="1" applyFill="1" applyBorder="1" applyAlignment="1">
      <alignment horizontal="center" vertical="center" wrapText="1"/>
    </xf>
    <xf numFmtId="0" fontId="36" fillId="2" borderId="8" xfId="1" applyFont="1" applyFill="1" applyBorder="1" applyAlignment="1">
      <alignment horizontal="center" vertical="center" wrapText="1"/>
    </xf>
    <xf numFmtId="0" fontId="27" fillId="2" borderId="3" xfId="1" applyFont="1" applyFill="1" applyBorder="1" applyAlignment="1">
      <alignment horizontal="center" vertical="center" wrapText="1"/>
    </xf>
    <xf numFmtId="0" fontId="31" fillId="2" borderId="9" xfId="1" applyFont="1" applyFill="1" applyBorder="1" applyAlignment="1">
      <alignment horizontal="center" vertical="center" wrapText="1"/>
    </xf>
    <xf numFmtId="0" fontId="31" fillId="2" borderId="8" xfId="1" applyFont="1" applyFill="1" applyBorder="1" applyAlignment="1">
      <alignment horizontal="center" vertical="center" wrapText="1"/>
    </xf>
    <xf numFmtId="164" fontId="27" fillId="0" borderId="0" xfId="1" applyNumberFormat="1" applyFont="1" applyAlignment="1">
      <alignment horizontal="center" vertical="center" wrapText="1"/>
    </xf>
    <xf numFmtId="0" fontId="31" fillId="0" borderId="0" xfId="1" applyFont="1" applyAlignment="1">
      <alignment horizontal="center" vertical="center" wrapText="1"/>
    </xf>
    <xf numFmtId="0" fontId="31" fillId="0" borderId="0" xfId="1" applyFont="1" applyAlignment="1">
      <alignment wrapText="1"/>
    </xf>
    <xf numFmtId="4" fontId="56" fillId="9" borderId="15" xfId="9" applyNumberFormat="1" applyFont="1" applyFill="1" applyBorder="1" applyAlignment="1" applyProtection="1">
      <alignment horizontal="right" vertical="center" wrapText="1"/>
      <protection locked="0"/>
    </xf>
    <xf numFmtId="4" fontId="56" fillId="9" borderId="20" xfId="9" applyNumberFormat="1" applyFont="1" applyFill="1" applyBorder="1" applyAlignment="1" applyProtection="1">
      <alignment horizontal="right" vertical="center" wrapText="1"/>
      <protection locked="0"/>
    </xf>
    <xf numFmtId="4" fontId="56" fillId="9" borderId="21" xfId="9" applyNumberFormat="1" applyFont="1" applyFill="1" applyBorder="1" applyAlignment="1" applyProtection="1">
      <alignment horizontal="right" vertical="center" wrapText="1"/>
      <protection locked="0"/>
    </xf>
    <xf numFmtId="4" fontId="56" fillId="9" borderId="17" xfId="9" applyNumberFormat="1" applyFont="1" applyFill="1" applyBorder="1" applyAlignment="1" applyProtection="1">
      <alignment horizontal="right" vertical="center" wrapText="1"/>
      <protection locked="0"/>
    </xf>
    <xf numFmtId="4" fontId="52" fillId="10" borderId="15" xfId="9" applyNumberFormat="1" applyFont="1" applyFill="1" applyBorder="1" applyAlignment="1" applyProtection="1">
      <alignment horizontal="right" vertical="center" wrapText="1"/>
      <protection locked="0"/>
    </xf>
    <xf numFmtId="4" fontId="52" fillId="10" borderId="20" xfId="9" applyNumberFormat="1" applyFont="1" applyFill="1" applyBorder="1" applyAlignment="1" applyProtection="1">
      <alignment horizontal="right" vertical="center" wrapText="1"/>
      <protection locked="0"/>
    </xf>
    <xf numFmtId="4" fontId="52" fillId="10" borderId="21" xfId="9" applyNumberFormat="1" applyFont="1" applyFill="1" applyBorder="1" applyAlignment="1" applyProtection="1">
      <alignment horizontal="right" vertical="center" wrapText="1"/>
      <protection locked="0"/>
    </xf>
    <xf numFmtId="4" fontId="52" fillId="10" borderId="17" xfId="9" applyNumberFormat="1" applyFont="1" applyFill="1" applyBorder="1" applyAlignment="1" applyProtection="1">
      <alignment horizontal="right" vertical="center" wrapText="1"/>
      <protection locked="0"/>
    </xf>
    <xf numFmtId="10" fontId="52" fillId="6" borderId="20" xfId="9" applyNumberFormat="1" applyFont="1" applyFill="1" applyBorder="1" applyAlignment="1" applyProtection="1">
      <alignment horizontal="right" vertical="center" wrapText="1"/>
      <protection locked="0"/>
    </xf>
    <xf numFmtId="10" fontId="52" fillId="6" borderId="21" xfId="9" applyNumberFormat="1" applyFont="1" applyFill="1" applyBorder="1" applyAlignment="1" applyProtection="1">
      <alignment horizontal="right" vertical="center" wrapText="1"/>
      <protection locked="0"/>
    </xf>
    <xf numFmtId="10" fontId="52" fillId="6" borderId="17" xfId="9" applyNumberFormat="1" applyFont="1" applyFill="1" applyBorder="1" applyAlignment="1" applyProtection="1">
      <alignment horizontal="right" vertical="center" wrapText="1"/>
      <protection locked="0"/>
    </xf>
    <xf numFmtId="49" fontId="55" fillId="5" borderId="15" xfId="9" applyNumberFormat="1" applyFont="1" applyFill="1" applyBorder="1" applyAlignment="1" applyProtection="1">
      <alignment horizontal="center" vertical="center" wrapText="1"/>
      <protection locked="0"/>
    </xf>
    <xf numFmtId="49" fontId="55" fillId="5" borderId="20" xfId="9" applyNumberFormat="1" applyFont="1" applyFill="1" applyBorder="1" applyAlignment="1" applyProtection="1">
      <alignment horizontal="center" vertical="center" wrapText="1"/>
      <protection locked="0"/>
    </xf>
    <xf numFmtId="49" fontId="55" fillId="5" borderId="21" xfId="9" applyNumberFormat="1" applyFont="1" applyFill="1" applyBorder="1" applyAlignment="1" applyProtection="1">
      <alignment horizontal="center" vertical="center" wrapText="1"/>
      <protection locked="0"/>
    </xf>
    <xf numFmtId="49" fontId="55" fillId="5" borderId="17" xfId="9" applyNumberFormat="1" applyFont="1" applyFill="1" applyBorder="1" applyAlignment="1" applyProtection="1">
      <alignment horizontal="center" vertical="center" wrapText="1"/>
      <protection locked="0"/>
    </xf>
    <xf numFmtId="4" fontId="52" fillId="5" borderId="15" xfId="9" applyNumberFormat="1" applyFont="1" applyFill="1" applyBorder="1" applyAlignment="1" applyProtection="1">
      <alignment horizontal="right" vertical="center" wrapText="1"/>
      <protection locked="0"/>
    </xf>
    <xf numFmtId="4" fontId="52" fillId="5" borderId="20" xfId="9" applyNumberFormat="1" applyFont="1" applyFill="1" applyBorder="1" applyAlignment="1" applyProtection="1">
      <alignment horizontal="right" vertical="center" wrapText="1"/>
      <protection locked="0"/>
    </xf>
    <xf numFmtId="4" fontId="52" fillId="5" borderId="21" xfId="9" applyNumberFormat="1" applyFont="1" applyFill="1" applyBorder="1" applyAlignment="1" applyProtection="1">
      <alignment horizontal="right" vertical="center" wrapText="1"/>
      <protection locked="0"/>
    </xf>
    <xf numFmtId="4" fontId="52" fillId="5" borderId="17" xfId="9" applyNumberFormat="1" applyFont="1" applyFill="1" applyBorder="1" applyAlignment="1" applyProtection="1">
      <alignment horizontal="right" vertical="center" wrapText="1"/>
      <protection locked="0"/>
    </xf>
    <xf numFmtId="10" fontId="52" fillId="11" borderId="20" xfId="9" applyNumberFormat="1" applyFont="1" applyFill="1" applyBorder="1" applyAlignment="1" applyProtection="1">
      <alignment horizontal="right" vertical="center" wrapText="1"/>
      <protection locked="0"/>
    </xf>
    <xf numFmtId="10" fontId="52" fillId="11" borderId="21" xfId="9" applyNumberFormat="1" applyFont="1" applyFill="1" applyBorder="1" applyAlignment="1" applyProtection="1">
      <alignment horizontal="right" vertical="center" wrapText="1"/>
      <protection locked="0"/>
    </xf>
    <xf numFmtId="10" fontId="52" fillId="11" borderId="17" xfId="9" applyNumberFormat="1" applyFont="1" applyFill="1" applyBorder="1" applyAlignment="1" applyProtection="1">
      <alignment horizontal="right" vertical="center" wrapText="1"/>
      <protection locked="0"/>
    </xf>
    <xf numFmtId="10" fontId="52" fillId="9" borderId="20" xfId="9" applyNumberFormat="1" applyFont="1" applyFill="1" applyBorder="1" applyAlignment="1" applyProtection="1">
      <alignment horizontal="right" vertical="center" wrapText="1"/>
      <protection locked="0"/>
    </xf>
    <xf numFmtId="10" fontId="52" fillId="9" borderId="21" xfId="9" applyNumberFormat="1" applyFont="1" applyFill="1" applyBorder="1" applyAlignment="1" applyProtection="1">
      <alignment horizontal="right" vertical="center" wrapText="1"/>
      <protection locked="0"/>
    </xf>
    <xf numFmtId="10" fontId="52" fillId="9" borderId="17" xfId="9" applyNumberFormat="1" applyFont="1" applyFill="1" applyBorder="1" applyAlignment="1" applyProtection="1">
      <alignment horizontal="right" vertical="center" wrapText="1"/>
      <protection locked="0"/>
    </xf>
    <xf numFmtId="10" fontId="56" fillId="7" borderId="20" xfId="9" applyNumberFormat="1" applyFont="1" applyFill="1" applyBorder="1" applyAlignment="1" applyProtection="1">
      <alignment horizontal="right" vertical="center" wrapText="1"/>
      <protection locked="0"/>
    </xf>
    <xf numFmtId="10" fontId="56" fillId="7" borderId="21" xfId="9" applyNumberFormat="1" applyFont="1" applyFill="1" applyBorder="1" applyAlignment="1" applyProtection="1">
      <alignment horizontal="right" vertical="center" wrapText="1"/>
      <protection locked="0"/>
    </xf>
    <xf numFmtId="10" fontId="56" fillId="7" borderId="17" xfId="9" applyNumberFormat="1" applyFont="1" applyFill="1" applyBorder="1" applyAlignment="1" applyProtection="1">
      <alignment horizontal="right" vertical="center" wrapText="1"/>
      <protection locked="0"/>
    </xf>
    <xf numFmtId="4" fontId="58" fillId="5" borderId="17" xfId="9" applyNumberFormat="1" applyFont="1" applyFill="1" applyBorder="1" applyAlignment="1" applyProtection="1">
      <alignment horizontal="right" vertical="center" wrapText="1"/>
      <protection locked="0"/>
    </xf>
    <xf numFmtId="10" fontId="58" fillId="5" borderId="17" xfId="9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0" fontId="2" fillId="0" borderId="5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49" fontId="3" fillId="0" borderId="5" xfId="1" applyNumberFormat="1" applyFont="1" applyBorder="1" applyAlignment="1">
      <alignment horizontal="center" vertical="center" wrapText="1"/>
    </xf>
    <xf numFmtId="0" fontId="11" fillId="0" borderId="6" xfId="1" applyFont="1" applyBorder="1" applyAlignment="1">
      <alignment vertical="center" wrapText="1"/>
    </xf>
    <xf numFmtId="49" fontId="2" fillId="0" borderId="5" xfId="1" applyNumberFormat="1" applyFont="1" applyBorder="1" applyAlignment="1">
      <alignment horizontal="center" vertical="center" wrapText="1"/>
    </xf>
    <xf numFmtId="2" fontId="2" fillId="0" borderId="0" xfId="1" applyNumberFormat="1" applyFont="1" applyAlignment="1">
      <alignment horizontal="center" vertical="center" wrapText="1"/>
    </xf>
    <xf numFmtId="2" fontId="11" fillId="0" borderId="0" xfId="1" applyNumberFormat="1" applyAlignment="1">
      <alignment horizontal="center" vertical="center" wrapText="1"/>
    </xf>
    <xf numFmtId="164" fontId="3" fillId="4" borderId="3" xfId="1" applyNumberFormat="1" applyFont="1" applyFill="1" applyBorder="1" applyAlignment="1">
      <alignment horizontal="center" vertical="center" wrapText="1"/>
    </xf>
    <xf numFmtId="164" fontId="3" fillId="4" borderId="9" xfId="1" applyNumberFormat="1" applyFont="1" applyFill="1" applyBorder="1" applyAlignment="1">
      <alignment horizontal="center" vertical="center" wrapText="1"/>
    </xf>
    <xf numFmtId="164" fontId="3" fillId="4" borderId="8" xfId="1" applyNumberFormat="1" applyFont="1" applyFill="1" applyBorder="1" applyAlignment="1">
      <alignment horizontal="center" vertical="center" wrapText="1"/>
    </xf>
    <xf numFmtId="0" fontId="13" fillId="4" borderId="9" xfId="1" applyFont="1" applyFill="1" applyBorder="1" applyAlignment="1">
      <alignment horizontal="center" vertical="center" wrapText="1"/>
    </xf>
    <xf numFmtId="0" fontId="13" fillId="4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11" fillId="4" borderId="9" xfId="1" applyFont="1" applyFill="1" applyBorder="1" applyAlignment="1">
      <alignment horizontal="center" vertical="center" wrapText="1"/>
    </xf>
    <xf numFmtId="0" fontId="11" fillId="4" borderId="8" xfId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164" fontId="2" fillId="2" borderId="9" xfId="1" applyNumberFormat="1" applyFont="1" applyFill="1" applyBorder="1" applyAlignment="1">
      <alignment horizontal="center" vertical="center" wrapText="1"/>
    </xf>
    <xf numFmtId="164" fontId="2" fillId="2" borderId="8" xfId="1" applyNumberFormat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164" fontId="3" fillId="0" borderId="6" xfId="1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vertical="center" wrapText="1"/>
    </xf>
    <xf numFmtId="164" fontId="2" fillId="0" borderId="5" xfId="1" applyNumberFormat="1" applyFont="1" applyBorder="1" applyAlignment="1">
      <alignment horizontal="center" vertical="center" wrapText="1"/>
    </xf>
    <xf numFmtId="164" fontId="2" fillId="0" borderId="6" xfId="1" applyNumberFormat="1" applyFont="1" applyBorder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164" fontId="2" fillId="4" borderId="1" xfId="1" applyNumberFormat="1" applyFont="1" applyFill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vertical="center"/>
    </xf>
    <xf numFmtId="0" fontId="13" fillId="0" borderId="7" xfId="1" applyFont="1" applyBorder="1" applyAlignment="1">
      <alignment vertical="center"/>
    </xf>
    <xf numFmtId="0" fontId="47" fillId="0" borderId="5" xfId="1" applyFont="1" applyFill="1" applyBorder="1" applyAlignment="1">
      <alignment horizontal="center" vertical="center" wrapText="1"/>
    </xf>
    <xf numFmtId="0" fontId="45" fillId="0" borderId="6" xfId="1" applyFont="1" applyBorder="1" applyAlignment="1">
      <alignment horizontal="center" vertical="center" wrapText="1"/>
    </xf>
    <xf numFmtId="0" fontId="45" fillId="0" borderId="6" xfId="1" applyFont="1" applyBorder="1" applyAlignment="1">
      <alignment vertical="center" wrapText="1"/>
    </xf>
    <xf numFmtId="0" fontId="45" fillId="0" borderId="7" xfId="1" applyFont="1" applyBorder="1" applyAlignment="1">
      <alignment vertical="center" wrapText="1"/>
    </xf>
    <xf numFmtId="0" fontId="46" fillId="0" borderId="5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28" fillId="0" borderId="7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24" fillId="0" borderId="5" xfId="1" applyFont="1" applyFill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vertical="center" wrapText="1"/>
    </xf>
    <xf numFmtId="0" fontId="23" fillId="0" borderId="5" xfId="1" applyFont="1" applyBorder="1" applyAlignment="1">
      <alignment horizontal="center" vertical="center" wrapText="1"/>
    </xf>
    <xf numFmtId="0" fontId="41" fillId="0" borderId="0" xfId="1" applyFont="1" applyAlignment="1">
      <alignment horizontal="left" wrapText="1"/>
    </xf>
    <xf numFmtId="0" fontId="15" fillId="0" borderId="0" xfId="1" applyFont="1" applyAlignment="1">
      <alignment wrapText="1"/>
    </xf>
    <xf numFmtId="0" fontId="6" fillId="0" borderId="0" xfId="1" applyFont="1" applyAlignment="1">
      <alignment wrapText="1"/>
    </xf>
    <xf numFmtId="0" fontId="6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2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63" fillId="2" borderId="3" xfId="0" applyFont="1" applyFill="1" applyBorder="1" applyAlignment="1">
      <alignment horizontal="center" vertical="center" wrapText="1"/>
    </xf>
    <xf numFmtId="0" fontId="63" fillId="2" borderId="8" xfId="0" applyFont="1" applyFill="1" applyBorder="1" applyAlignment="1">
      <alignment horizontal="center" vertical="center" wrapText="1"/>
    </xf>
    <xf numFmtId="0" fontId="63" fillId="2" borderId="13" xfId="0" applyFont="1" applyFill="1" applyBorder="1" applyAlignment="1">
      <alignment horizontal="center" vertical="center"/>
    </xf>
    <xf numFmtId="0" fontId="63" fillId="2" borderId="11" xfId="0" applyFont="1" applyFill="1" applyBorder="1" applyAlignment="1">
      <alignment horizontal="center" vertical="center"/>
    </xf>
    <xf numFmtId="0" fontId="63" fillId="2" borderId="9" xfId="0" applyFont="1" applyFill="1" applyBorder="1" applyAlignment="1">
      <alignment horizontal="center" vertical="center" wrapText="1"/>
    </xf>
    <xf numFmtId="0" fontId="63" fillId="2" borderId="5" xfId="0" applyFont="1" applyFill="1" applyBorder="1" applyAlignment="1">
      <alignment horizontal="center"/>
    </xf>
    <xf numFmtId="0" fontId="63" fillId="2" borderId="6" xfId="0" applyFont="1" applyFill="1" applyBorder="1" applyAlignment="1">
      <alignment horizontal="center"/>
    </xf>
    <xf numFmtId="0" fontId="63" fillId="2" borderId="13" xfId="0" applyFont="1" applyFill="1" applyBorder="1" applyAlignment="1">
      <alignment horizontal="center" vertical="center" wrapText="1"/>
    </xf>
    <xf numFmtId="0" fontId="63" fillId="2" borderId="2" xfId="0" applyFont="1" applyFill="1" applyBorder="1" applyAlignment="1">
      <alignment horizontal="center" vertical="center" wrapText="1"/>
    </xf>
    <xf numFmtId="0" fontId="64" fillId="0" borderId="5" xfId="0" applyFont="1" applyBorder="1" applyAlignment="1">
      <alignment horizontal="center" vertical="center" wrapText="1"/>
    </xf>
    <xf numFmtId="0" fontId="65" fillId="0" borderId="7" xfId="0" applyFont="1" applyBorder="1" applyAlignment="1">
      <alignment horizontal="center" vertical="center" wrapText="1"/>
    </xf>
    <xf numFmtId="0" fontId="65" fillId="0" borderId="9" xfId="0" applyFont="1" applyBorder="1" applyAlignment="1">
      <alignment horizontal="center" vertical="center" wrapText="1"/>
    </xf>
    <xf numFmtId="0" fontId="65" fillId="0" borderId="8" xfId="0" applyFont="1" applyBorder="1" applyAlignment="1">
      <alignment horizontal="center" vertical="center" wrapText="1"/>
    </xf>
    <xf numFmtId="0" fontId="66" fillId="0" borderId="9" xfId="0" applyFont="1" applyBorder="1" applyAlignment="1">
      <alignment horizontal="left" vertical="center" wrapText="1"/>
    </xf>
    <xf numFmtId="0" fontId="66" fillId="0" borderId="9" xfId="0" applyFont="1" applyBorder="1" applyAlignment="1">
      <alignment horizontal="left" vertical="center"/>
    </xf>
    <xf numFmtId="0" fontId="66" fillId="0" borderId="8" xfId="0" applyFont="1" applyBorder="1" applyAlignment="1">
      <alignment horizontal="left" vertical="center"/>
    </xf>
    <xf numFmtId="4" fontId="65" fillId="0" borderId="10" xfId="0" applyNumberFormat="1" applyFont="1" applyBorder="1" applyAlignment="1">
      <alignment vertical="center" wrapText="1"/>
    </xf>
    <xf numFmtId="4" fontId="65" fillId="0" borderId="11" xfId="0" applyNumberFormat="1" applyFont="1" applyBorder="1" applyAlignment="1">
      <alignment vertical="center" wrapText="1"/>
    </xf>
    <xf numFmtId="4" fontId="65" fillId="0" borderId="3" xfId="0" applyNumberFormat="1" applyFont="1" applyBorder="1" applyAlignment="1">
      <alignment vertical="center" wrapText="1"/>
    </xf>
    <xf numFmtId="4" fontId="65" fillId="0" borderId="9" xfId="0" applyNumberFormat="1" applyFont="1" applyBorder="1" applyAlignment="1">
      <alignment vertical="center" wrapText="1"/>
    </xf>
    <xf numFmtId="4" fontId="65" fillId="0" borderId="8" xfId="0" applyNumberFormat="1" applyFont="1" applyBorder="1" applyAlignment="1">
      <alignment vertical="center" wrapText="1"/>
    </xf>
    <xf numFmtId="164" fontId="65" fillId="0" borderId="3" xfId="0" applyNumberFormat="1" applyFont="1" applyBorder="1" applyAlignment="1">
      <alignment vertical="center" wrapText="1"/>
    </xf>
    <xf numFmtId="164" fontId="65" fillId="0" borderId="9" xfId="0" applyNumberFormat="1" applyFont="1" applyBorder="1" applyAlignment="1">
      <alignment vertical="center" wrapText="1"/>
    </xf>
    <xf numFmtId="164" fontId="65" fillId="0" borderId="8" xfId="0" applyNumberFormat="1" applyFont="1" applyBorder="1" applyAlignment="1">
      <alignment vertical="center" wrapText="1"/>
    </xf>
    <xf numFmtId="0" fontId="65" fillId="0" borderId="3" xfId="0" applyFont="1" applyBorder="1" applyAlignment="1">
      <alignment horizontal="center" vertical="center" wrapText="1"/>
    </xf>
    <xf numFmtId="0" fontId="65" fillId="0" borderId="3" xfId="0" applyFont="1" applyBorder="1" applyAlignment="1">
      <alignment horizontal="left" vertical="center" wrapText="1"/>
    </xf>
    <xf numFmtId="0" fontId="65" fillId="0" borderId="9" xfId="0" applyFont="1" applyBorder="1" applyAlignment="1">
      <alignment horizontal="left" vertical="center" wrapText="1"/>
    </xf>
    <xf numFmtId="0" fontId="65" fillId="0" borderId="8" xfId="0" applyFont="1" applyBorder="1" applyAlignment="1">
      <alignment horizontal="left" vertical="center" wrapText="1"/>
    </xf>
    <xf numFmtId="10" fontId="65" fillId="0" borderId="3" xfId="0" applyNumberFormat="1" applyFont="1" applyBorder="1" applyAlignment="1">
      <alignment horizontal="center" vertical="center" wrapText="1"/>
    </xf>
    <xf numFmtId="10" fontId="65" fillId="0" borderId="9" xfId="0" applyNumberFormat="1" applyFont="1" applyBorder="1" applyAlignment="1">
      <alignment horizontal="center" vertical="center" wrapText="1"/>
    </xf>
    <xf numFmtId="10" fontId="65" fillId="0" borderId="8" xfId="0" applyNumberFormat="1" applyFont="1" applyBorder="1" applyAlignment="1">
      <alignment horizontal="center" vertical="center" wrapText="1"/>
    </xf>
    <xf numFmtId="0" fontId="65" fillId="0" borderId="9" xfId="0" applyFont="1" applyBorder="1" applyAlignment="1">
      <alignment horizontal="left" vertical="center"/>
    </xf>
    <xf numFmtId="0" fontId="65" fillId="0" borderId="8" xfId="0" applyFont="1" applyBorder="1" applyAlignment="1">
      <alignment horizontal="left" vertical="center"/>
    </xf>
    <xf numFmtId="4" fontId="65" fillId="0" borderId="3" xfId="0" applyNumberFormat="1" applyFont="1" applyBorder="1" applyAlignment="1">
      <alignment horizontal="right" vertical="center" wrapText="1"/>
    </xf>
    <xf numFmtId="4" fontId="65" fillId="0" borderId="9" xfId="0" applyNumberFormat="1" applyFont="1" applyBorder="1" applyAlignment="1">
      <alignment horizontal="right" vertical="center" wrapText="1"/>
    </xf>
    <xf numFmtId="4" fontId="65" fillId="0" borderId="8" xfId="0" applyNumberFormat="1" applyFont="1" applyBorder="1" applyAlignment="1">
      <alignment horizontal="right" vertical="center" wrapText="1"/>
    </xf>
    <xf numFmtId="49" fontId="65" fillId="0" borderId="9" xfId="0" applyNumberFormat="1" applyFont="1" applyBorder="1" applyAlignment="1">
      <alignment horizontal="center" vertical="center" wrapText="1"/>
    </xf>
    <xf numFmtId="49" fontId="65" fillId="0" borderId="8" xfId="0" applyNumberFormat="1" applyFont="1" applyBorder="1" applyAlignment="1">
      <alignment horizontal="center" vertical="center" wrapText="1"/>
    </xf>
    <xf numFmtId="0" fontId="66" fillId="0" borderId="3" xfId="0" applyFont="1" applyBorder="1" applyAlignment="1">
      <alignment horizontal="left" vertical="center" wrapText="1"/>
    </xf>
    <xf numFmtId="0" fontId="66" fillId="0" borderId="8" xfId="0" applyFont="1" applyBorder="1" applyAlignment="1">
      <alignment horizontal="left" vertical="center" wrapText="1"/>
    </xf>
    <xf numFmtId="49" fontId="65" fillId="0" borderId="3" xfId="0" applyNumberFormat="1" applyFont="1" applyBorder="1" applyAlignment="1">
      <alignment horizontal="center" vertical="center" textRotation="1" wrapText="1"/>
    </xf>
    <xf numFmtId="49" fontId="65" fillId="0" borderId="9" xfId="0" applyNumberFormat="1" applyFont="1" applyBorder="1" applyAlignment="1">
      <alignment horizontal="center" vertical="center" textRotation="1" wrapText="1"/>
    </xf>
    <xf numFmtId="49" fontId="65" fillId="0" borderId="8" xfId="0" applyNumberFormat="1" applyFont="1" applyBorder="1" applyAlignment="1">
      <alignment horizontal="center" vertical="center" textRotation="1" wrapText="1"/>
    </xf>
    <xf numFmtId="4" fontId="65" fillId="0" borderId="13" xfId="0" applyNumberFormat="1" applyFont="1" applyBorder="1" applyAlignment="1">
      <alignment vertical="center" wrapText="1"/>
    </xf>
    <xf numFmtId="2" fontId="61" fillId="0" borderId="5" xfId="0" applyNumberFormat="1" applyFont="1" applyBorder="1" applyAlignment="1">
      <alignment horizontal="center" vertical="center" wrapText="1"/>
    </xf>
    <xf numFmtId="2" fontId="61" fillId="0" borderId="6" xfId="0" applyNumberFormat="1" applyFont="1" applyBorder="1" applyAlignment="1">
      <alignment horizontal="center" vertical="center" wrapText="1"/>
    </xf>
    <xf numFmtId="2" fontId="61" fillId="0" borderId="7" xfId="0" applyNumberFormat="1" applyFont="1" applyBorder="1" applyAlignment="1">
      <alignment horizontal="center" vertical="center" wrapText="1"/>
    </xf>
    <xf numFmtId="0" fontId="65" fillId="0" borderId="12" xfId="0" applyFont="1" applyBorder="1"/>
    <xf numFmtId="0" fontId="71" fillId="0" borderId="0" xfId="0" applyFont="1" applyAlignment="1">
      <alignment horizontal="left" wrapText="1"/>
    </xf>
    <xf numFmtId="4" fontId="65" fillId="0" borderId="3" xfId="0" applyNumberFormat="1" applyFont="1" applyBorder="1" applyAlignment="1">
      <alignment horizontal="center" vertical="center" wrapText="1"/>
    </xf>
    <xf numFmtId="4" fontId="65" fillId="0" borderId="9" xfId="0" applyNumberFormat="1" applyFont="1" applyBorder="1" applyAlignment="1">
      <alignment horizontal="center" vertical="center" wrapText="1"/>
    </xf>
    <xf numFmtId="4" fontId="65" fillId="0" borderId="8" xfId="0" applyNumberFormat="1" applyFont="1" applyBorder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70" fillId="0" borderId="0" xfId="0" applyFont="1" applyAlignment="1">
      <alignment vertical="center"/>
    </xf>
    <xf numFmtId="0" fontId="63" fillId="0" borderId="5" xfId="0" applyFont="1" applyBorder="1" applyAlignment="1">
      <alignment horizontal="center" vertical="center" wrapText="1"/>
    </xf>
    <xf numFmtId="0" fontId="65" fillId="0" borderId="6" xfId="0" applyFont="1" applyBorder="1" applyAlignment="1">
      <alignment vertical="center"/>
    </xf>
    <xf numFmtId="0" fontId="65" fillId="0" borderId="7" xfId="0" applyFont="1" applyBorder="1" applyAlignment="1">
      <alignment vertical="center"/>
    </xf>
    <xf numFmtId="0" fontId="65" fillId="0" borderId="0" xfId="0" applyFont="1" applyAlignment="1">
      <alignment horizontal="left" vertical="center" wrapText="1"/>
    </xf>
    <xf numFmtId="0" fontId="15" fillId="0" borderId="0" xfId="1" applyFont="1" applyAlignment="1">
      <alignment horizontal="center" wrapText="1"/>
    </xf>
    <xf numFmtId="0" fontId="6" fillId="0" borderId="0" xfId="1" applyFont="1" applyAlignment="1">
      <alignment horizontal="center" wrapText="1"/>
    </xf>
    <xf numFmtId="0" fontId="75" fillId="0" borderId="0" xfId="7" applyFont="1" applyAlignment="1">
      <alignment horizontal="center" wrapText="1"/>
    </xf>
    <xf numFmtId="0" fontId="54" fillId="0" borderId="0" xfId="7" applyFont="1" applyAlignment="1">
      <alignment horizontal="left"/>
    </xf>
    <xf numFmtId="0" fontId="53" fillId="0" borderId="0" xfId="7" applyFont="1" applyAlignment="1">
      <alignment horizontal="left" wrapText="1"/>
    </xf>
    <xf numFmtId="0" fontId="55" fillId="0" borderId="0" xfId="7" applyFont="1" applyAlignment="1">
      <alignment horizontal="left" wrapText="1"/>
    </xf>
    <xf numFmtId="2" fontId="53" fillId="0" borderId="0" xfId="7" applyNumberFormat="1" applyFont="1" applyBorder="1" applyAlignment="1">
      <alignment horizontal="left" wrapText="1"/>
    </xf>
    <xf numFmtId="0" fontId="53" fillId="0" borderId="0" xfId="7" applyFont="1" applyBorder="1" applyAlignment="1">
      <alignment horizontal="center"/>
    </xf>
    <xf numFmtId="49" fontId="53" fillId="0" borderId="0" xfId="7" applyNumberFormat="1" applyFont="1" applyBorder="1" applyAlignment="1">
      <alignment horizontal="left"/>
    </xf>
    <xf numFmtId="49" fontId="53" fillId="0" borderId="0" xfId="7" applyNumberFormat="1" applyFont="1" applyBorder="1" applyAlignment="1">
      <alignment horizontal="left" wrapText="1"/>
    </xf>
    <xf numFmtId="49" fontId="74" fillId="0" borderId="0" xfId="7" applyNumberFormat="1" applyFont="1" applyBorder="1" applyAlignment="1">
      <alignment horizontal="left" wrapText="1"/>
    </xf>
    <xf numFmtId="0" fontId="77" fillId="0" borderId="5" xfId="8" applyBorder="1" applyAlignment="1">
      <alignment horizontal="center" wrapText="1"/>
    </xf>
    <xf numFmtId="0" fontId="77" fillId="0" borderId="6" xfId="8" applyBorder="1" applyAlignment="1">
      <alignment horizontal="center" wrapText="1"/>
    </xf>
    <xf numFmtId="0" fontId="77" fillId="0" borderId="7" xfId="8" applyBorder="1" applyAlignment="1">
      <alignment horizontal="center" wrapText="1"/>
    </xf>
    <xf numFmtId="0" fontId="77" fillId="0" borderId="0" xfId="8" applyAlignment="1">
      <alignment horizontal="center"/>
    </xf>
    <xf numFmtId="0" fontId="70" fillId="0" borderId="0" xfId="8" applyFont="1" applyAlignment="1">
      <alignment horizontal="left" wrapText="1"/>
    </xf>
    <xf numFmtId="0" fontId="78" fillId="0" borderId="0" xfId="8" applyFont="1" applyAlignment="1">
      <alignment horizontal="center"/>
    </xf>
    <xf numFmtId="0" fontId="78" fillId="0" borderId="0" xfId="8" applyFont="1" applyAlignment="1">
      <alignment horizontal="center" wrapText="1"/>
    </xf>
    <xf numFmtId="0" fontId="77" fillId="0" borderId="0" xfId="8" applyAlignment="1">
      <alignment horizontal="left" wrapText="1"/>
    </xf>
    <xf numFmtId="0" fontId="70" fillId="0" borderId="1" xfId="8" applyFont="1" applyBorder="1" applyAlignment="1">
      <alignment horizontal="left" wrapText="1"/>
    </xf>
    <xf numFmtId="4" fontId="77" fillId="0" borderId="1" xfId="8" applyNumberFormat="1" applyBorder="1" applyAlignment="1">
      <alignment horizontal="right" wrapText="1"/>
    </xf>
    <xf numFmtId="0" fontId="78" fillId="0" borderId="5" xfId="8" applyFont="1" applyBorder="1" applyAlignment="1">
      <alignment horizontal="center" wrapText="1"/>
    </xf>
    <xf numFmtId="0" fontId="78" fillId="0" borderId="6" xfId="8" applyFont="1" applyBorder="1" applyAlignment="1">
      <alignment horizontal="center" wrapText="1"/>
    </xf>
    <xf numFmtId="0" fontId="78" fillId="0" borderId="7" xfId="8" applyFont="1" applyBorder="1" applyAlignment="1">
      <alignment horizontal="center" wrapText="1"/>
    </xf>
    <xf numFmtId="4" fontId="77" fillId="0" borderId="0" xfId="8" applyNumberFormat="1" applyAlignment="1">
      <alignment horizontal="center" wrapText="1"/>
    </xf>
    <xf numFmtId="0" fontId="77" fillId="0" borderId="1" xfId="8" applyBorder="1" applyAlignment="1">
      <alignment horizontal="left" wrapText="1"/>
    </xf>
    <xf numFmtId="4" fontId="77" fillId="0" borderId="0" xfId="8" applyNumberFormat="1" applyBorder="1" applyAlignment="1">
      <alignment horizontal="right" wrapText="1"/>
    </xf>
    <xf numFmtId="0" fontId="77" fillId="0" borderId="0" xfId="8" applyBorder="1" applyAlignment="1">
      <alignment horizontal="left" wrapText="1"/>
    </xf>
  </cellXfs>
  <cellStyles count="10">
    <cellStyle name="Normalny" xfId="0" builtinId="0"/>
    <cellStyle name="Normalny 2" xfId="1"/>
    <cellStyle name="Normalny 2 2" xfId="2"/>
    <cellStyle name="Normalny 2 2 2" xfId="3"/>
    <cellStyle name="Normalny 3" xfId="4"/>
    <cellStyle name="Normalny 4" xfId="5"/>
    <cellStyle name="Normalny 5" xfId="6"/>
    <cellStyle name="Normalny 6" xfId="7"/>
    <cellStyle name="Normalny 7" xfId="8"/>
    <cellStyle name="Normalny 8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view3D>
      <c:rotX val="20"/>
      <c:perspective val="30"/>
    </c:view3D>
    <c:plotArea>
      <c:layout>
        <c:manualLayout>
          <c:layoutTarget val="inner"/>
          <c:xMode val="edge"/>
          <c:yMode val="edge"/>
          <c:x val="0.11582397539306068"/>
          <c:y val="0.10548304253613394"/>
          <c:w val="0.79606525142842366"/>
          <c:h val="0.49165865999602038"/>
        </c:manualLayout>
      </c:layout>
      <c:bar3DChart>
        <c:barDir val="col"/>
        <c:grouping val="standard"/>
        <c:ser>
          <c:idx val="0"/>
          <c:order val="0"/>
          <c:tx>
            <c:v>plan</c:v>
          </c:tx>
          <c:cat>
            <c:strRef>
              <c:f>'zał nr 1 dochody i wydatki '!$C$14:$C$32</c:f>
              <c:strCache>
                <c:ptCount val="19"/>
                <c:pt idx="0">
                  <c:v>Rolnictwo i łowiectwo</c:v>
                </c:pt>
                <c:pt idx="1">
                  <c:v>Leśnictwo</c:v>
                </c:pt>
                <c:pt idx="2">
                  <c:v>Transport i łączność</c:v>
                </c:pt>
                <c:pt idx="3">
                  <c:v>Gospodarka mieszkaniowa</c:v>
                </c:pt>
                <c:pt idx="4">
                  <c:v>Działalność usługowa</c:v>
                </c:pt>
                <c:pt idx="5">
                  <c:v>Administracja publiczna</c:v>
                </c:pt>
                <c:pt idx="6">
                  <c:v>Obrona narodowa</c:v>
                </c:pt>
                <c:pt idx="7">
                  <c:v>Bezpieczeństwo publiczne i ochrona przeciwpożarowa</c:v>
                </c:pt>
                <c:pt idx="8">
                  <c:v>Dochody od osób prawnych, osób fizycznych…</c:v>
                </c:pt>
                <c:pt idx="9">
                  <c:v>Obsługa długu publicznego</c:v>
                </c:pt>
                <c:pt idx="10">
                  <c:v>Różne rozliczenia</c:v>
                </c:pt>
                <c:pt idx="11">
                  <c:v>Oświata i wychowanie</c:v>
                </c:pt>
                <c:pt idx="12">
                  <c:v>Ochrona zdrowia</c:v>
                </c:pt>
                <c:pt idx="13">
                  <c:v>Pomoc społeczna</c:v>
                </c:pt>
                <c:pt idx="14">
                  <c:v>Pozostałe zadania w zakresie polityki społecznej</c:v>
                </c:pt>
                <c:pt idx="15">
                  <c:v>Edukacyjna opieka wychowawcza</c:v>
                </c:pt>
                <c:pt idx="16">
                  <c:v>Gospodarka komunalna i ochrona środowiska</c:v>
                </c:pt>
                <c:pt idx="17">
                  <c:v>Kultura i ochrona dziedzictwa narodowego</c:v>
                </c:pt>
                <c:pt idx="18">
                  <c:v>Kultura fizyczna i sport</c:v>
                </c:pt>
              </c:strCache>
            </c:strRef>
          </c:cat>
          <c:val>
            <c:numRef>
              <c:f>'zał nr 1 dochody i wydatki '!$E$14:$E$32</c:f>
              <c:numCache>
                <c:formatCode>#,##0.00</c:formatCode>
                <c:ptCount val="19"/>
                <c:pt idx="0">
                  <c:v>35500</c:v>
                </c:pt>
                <c:pt idx="1">
                  <c:v>162687</c:v>
                </c:pt>
                <c:pt idx="2">
                  <c:v>2922295</c:v>
                </c:pt>
                <c:pt idx="3">
                  <c:v>640600</c:v>
                </c:pt>
                <c:pt idx="4">
                  <c:v>441333</c:v>
                </c:pt>
                <c:pt idx="5">
                  <c:v>709209</c:v>
                </c:pt>
                <c:pt idx="6">
                  <c:v>3954</c:v>
                </c:pt>
                <c:pt idx="7">
                  <c:v>5324224</c:v>
                </c:pt>
                <c:pt idx="8">
                  <c:v>8720732</c:v>
                </c:pt>
                <c:pt idx="9">
                  <c:v>0</c:v>
                </c:pt>
                <c:pt idx="10">
                  <c:v>42323350</c:v>
                </c:pt>
                <c:pt idx="11">
                  <c:v>240258</c:v>
                </c:pt>
                <c:pt idx="12">
                  <c:v>2654155</c:v>
                </c:pt>
                <c:pt idx="13">
                  <c:v>2625594</c:v>
                </c:pt>
                <c:pt idx="14">
                  <c:v>2253538</c:v>
                </c:pt>
                <c:pt idx="15">
                  <c:v>391535</c:v>
                </c:pt>
                <c:pt idx="16">
                  <c:v>0</c:v>
                </c:pt>
                <c:pt idx="17">
                  <c:v>0</c:v>
                </c:pt>
                <c:pt idx="18">
                  <c:v>1166000</c:v>
                </c:pt>
              </c:numCache>
            </c:numRef>
          </c:val>
        </c:ser>
        <c:ser>
          <c:idx val="1"/>
          <c:order val="1"/>
          <c:tx>
            <c:v>wykonanie</c:v>
          </c:tx>
          <c:spPr>
            <a:effectLst>
              <a:outerShdw blurRad="50800" dist="50800" dir="5400000" sx="107000" sy="107000" algn="ctr" rotWithShape="0">
                <a:srgbClr val="000000">
                  <a:alpha val="43137"/>
                </a:srgbClr>
              </a:outerShdw>
            </a:effectLst>
          </c:spPr>
          <c:cat>
            <c:strRef>
              <c:f>'zał nr 1 dochody i wydatki '!$C$14:$C$32</c:f>
              <c:strCache>
                <c:ptCount val="19"/>
                <c:pt idx="0">
                  <c:v>Rolnictwo i łowiectwo</c:v>
                </c:pt>
                <c:pt idx="1">
                  <c:v>Leśnictwo</c:v>
                </c:pt>
                <c:pt idx="2">
                  <c:v>Transport i łączność</c:v>
                </c:pt>
                <c:pt idx="3">
                  <c:v>Gospodarka mieszkaniowa</c:v>
                </c:pt>
                <c:pt idx="4">
                  <c:v>Działalność usługowa</c:v>
                </c:pt>
                <c:pt idx="5">
                  <c:v>Administracja publiczna</c:v>
                </c:pt>
                <c:pt idx="6">
                  <c:v>Obrona narodowa</c:v>
                </c:pt>
                <c:pt idx="7">
                  <c:v>Bezpieczeństwo publiczne i ochrona przeciwpożarowa</c:v>
                </c:pt>
                <c:pt idx="8">
                  <c:v>Dochody od osób prawnych, osób fizycznych…</c:v>
                </c:pt>
                <c:pt idx="9">
                  <c:v>Obsługa długu publicznego</c:v>
                </c:pt>
                <c:pt idx="10">
                  <c:v>Różne rozliczenia</c:v>
                </c:pt>
                <c:pt idx="11">
                  <c:v>Oświata i wychowanie</c:v>
                </c:pt>
                <c:pt idx="12">
                  <c:v>Ochrona zdrowia</c:v>
                </c:pt>
                <c:pt idx="13">
                  <c:v>Pomoc społeczna</c:v>
                </c:pt>
                <c:pt idx="14">
                  <c:v>Pozostałe zadania w zakresie polityki społecznej</c:v>
                </c:pt>
                <c:pt idx="15">
                  <c:v>Edukacyjna opieka wychowawcza</c:v>
                </c:pt>
                <c:pt idx="16">
                  <c:v>Gospodarka komunalna i ochrona środowiska</c:v>
                </c:pt>
                <c:pt idx="17">
                  <c:v>Kultura i ochrona dziedzictwa narodowego</c:v>
                </c:pt>
                <c:pt idx="18">
                  <c:v>Kultura fizyczna i sport</c:v>
                </c:pt>
              </c:strCache>
            </c:strRef>
          </c:cat>
          <c:val>
            <c:numRef>
              <c:f>'zał nr 1 dochody i wydatki '!$F$14:$F$32</c:f>
              <c:numCache>
                <c:formatCode>#,##0.00</c:formatCode>
                <c:ptCount val="19"/>
                <c:pt idx="0">
                  <c:v>35293.56</c:v>
                </c:pt>
                <c:pt idx="1">
                  <c:v>162591.59</c:v>
                </c:pt>
                <c:pt idx="2">
                  <c:v>2817514.53</c:v>
                </c:pt>
                <c:pt idx="3">
                  <c:v>637224.93999999994</c:v>
                </c:pt>
                <c:pt idx="4">
                  <c:v>441266.79</c:v>
                </c:pt>
                <c:pt idx="5">
                  <c:v>685855.2</c:v>
                </c:pt>
                <c:pt idx="6">
                  <c:v>3953.15</c:v>
                </c:pt>
                <c:pt idx="7">
                  <c:v>5323956.16</c:v>
                </c:pt>
                <c:pt idx="8">
                  <c:v>9097063.9100000001</c:v>
                </c:pt>
                <c:pt idx="9">
                  <c:v>0</c:v>
                </c:pt>
                <c:pt idx="10">
                  <c:v>42339812.619999997</c:v>
                </c:pt>
                <c:pt idx="11">
                  <c:v>269980.65999999997</c:v>
                </c:pt>
                <c:pt idx="12">
                  <c:v>2654156.7999999998</c:v>
                </c:pt>
                <c:pt idx="13">
                  <c:v>2613994.13</c:v>
                </c:pt>
                <c:pt idx="14">
                  <c:v>1900213.49</c:v>
                </c:pt>
                <c:pt idx="15">
                  <c:v>381261.03</c:v>
                </c:pt>
                <c:pt idx="16">
                  <c:v>0</c:v>
                </c:pt>
                <c:pt idx="17">
                  <c:v>0</c:v>
                </c:pt>
                <c:pt idx="18">
                  <c:v>1166000</c:v>
                </c:pt>
              </c:numCache>
            </c:numRef>
          </c:val>
        </c:ser>
        <c:gapWidth val="77"/>
        <c:gapDepth val="111"/>
        <c:shape val="box"/>
        <c:axId val="58076160"/>
        <c:axId val="58077952"/>
        <c:axId val="50360768"/>
      </c:bar3DChart>
      <c:catAx>
        <c:axId val="58076160"/>
        <c:scaling>
          <c:orientation val="minMax"/>
        </c:scaling>
        <c:axPos val="b"/>
        <c:tickLblPos val="nextTo"/>
        <c:txPr>
          <a:bodyPr rot="2640000" vert="horz"/>
          <a:lstStyle/>
          <a:p>
            <a:pPr>
              <a:defRPr/>
            </a:pPr>
            <a:endParaRPr lang="pl-PL"/>
          </a:p>
        </c:txPr>
        <c:crossAx val="58077952"/>
        <c:crosses val="autoZero"/>
        <c:auto val="1"/>
        <c:lblAlgn val="ctr"/>
        <c:lblOffset val="100"/>
      </c:catAx>
      <c:valAx>
        <c:axId val="58077952"/>
        <c:scaling>
          <c:orientation val="minMax"/>
        </c:scaling>
        <c:axPos val="l"/>
        <c:majorGridlines/>
        <c:numFmt formatCode="#,##0.00" sourceLinked="1"/>
        <c:tickLblPos val="nextTo"/>
        <c:crossAx val="58076160"/>
        <c:crosses val="autoZero"/>
        <c:crossBetween val="between"/>
      </c:valAx>
      <c:serAx>
        <c:axId val="50360768"/>
        <c:scaling>
          <c:orientation val="minMax"/>
        </c:scaling>
        <c:axPos val="b"/>
        <c:tickLblPos val="nextTo"/>
        <c:crossAx val="58077952"/>
        <c:crosses val="autoZero"/>
      </c:serAx>
    </c:plotArea>
    <c:legend>
      <c:legendPos val="b"/>
      <c:layout>
        <c:manualLayout>
          <c:xMode val="edge"/>
          <c:yMode val="edge"/>
          <c:x val="0.35301856756095767"/>
          <c:y val="0.86756810785505356"/>
          <c:w val="0.28656297307825246"/>
          <c:h val="0.12464810809612625"/>
        </c:manualLayout>
      </c:layout>
      <c:spPr>
        <a:effectLst>
          <a:outerShdw blurRad="50800" dist="50800" dir="5400000" sx="126000" sy="126000" algn="ctr" rotWithShape="0">
            <a:srgbClr val="FF0000">
              <a:alpha val="43000"/>
            </a:srgbClr>
          </a:outerShdw>
        </a:effectLst>
      </c:spPr>
      <c:txPr>
        <a:bodyPr/>
        <a:lstStyle/>
        <a:p>
          <a:pPr>
            <a:defRPr sz="2190" baseline="0"/>
          </a:pPr>
          <a:endParaRPr lang="pl-PL"/>
        </a:p>
      </c:txPr>
    </c:legend>
    <c:plotVisOnly val="1"/>
  </c:chart>
  <c:printSettings>
    <c:headerFooter/>
    <c:pageMargins b="0.7480314960629959" l="0.70866141732283894" r="0.70866141732283894" t="0.7480314960629959" header="0.31496062992126339" footer="0.31496062992126339"/>
    <c:pageSetup paperSize="9" firstPageNumber="14" orientation="landscape" useFirstPageNumber="1" horizontalDpi="-4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9.5014160278641568E-2"/>
          <c:y val="6.8964304226985962E-2"/>
          <c:w val="0.7478168671111356"/>
          <c:h val="0.45184758647636913"/>
        </c:manualLayout>
      </c:layout>
      <c:barChart>
        <c:barDir val="col"/>
        <c:grouping val="clustered"/>
        <c:ser>
          <c:idx val="0"/>
          <c:order val="0"/>
          <c:tx>
            <c:v>plan</c:v>
          </c:tx>
          <c:cat>
            <c:strRef>
              <c:f>'zał nr 1 dochody i wydatki '!$C$14:$C$32</c:f>
              <c:strCache>
                <c:ptCount val="19"/>
                <c:pt idx="0">
                  <c:v>Rolnictwo i łowiectwo</c:v>
                </c:pt>
                <c:pt idx="1">
                  <c:v>Leśnictwo</c:v>
                </c:pt>
                <c:pt idx="2">
                  <c:v>Transport i łączność</c:v>
                </c:pt>
                <c:pt idx="3">
                  <c:v>Gospodarka mieszkaniowa</c:v>
                </c:pt>
                <c:pt idx="4">
                  <c:v>Działalność usługowa</c:v>
                </c:pt>
                <c:pt idx="5">
                  <c:v>Administracja publiczna</c:v>
                </c:pt>
                <c:pt idx="6">
                  <c:v>Obrona narodowa</c:v>
                </c:pt>
                <c:pt idx="7">
                  <c:v>Bezpieczeństwo publiczne i ochrona przeciwpożarowa</c:v>
                </c:pt>
                <c:pt idx="8">
                  <c:v>Dochody od osób prawnych, osób fizycznych…</c:v>
                </c:pt>
                <c:pt idx="9">
                  <c:v>Obsługa długu publicznego</c:v>
                </c:pt>
                <c:pt idx="10">
                  <c:v>Różne rozliczenia</c:v>
                </c:pt>
                <c:pt idx="11">
                  <c:v>Oświata i wychowanie</c:v>
                </c:pt>
                <c:pt idx="12">
                  <c:v>Ochrona zdrowia</c:v>
                </c:pt>
                <c:pt idx="13">
                  <c:v>Pomoc społeczna</c:v>
                </c:pt>
                <c:pt idx="14">
                  <c:v>Pozostałe zadania w zakresie polityki społecznej</c:v>
                </c:pt>
                <c:pt idx="15">
                  <c:v>Edukacyjna opieka wychowawcza</c:v>
                </c:pt>
                <c:pt idx="16">
                  <c:v>Gospodarka komunalna i ochrona środowiska</c:v>
                </c:pt>
                <c:pt idx="17">
                  <c:v>Kultura i ochrona dziedzictwa narodowego</c:v>
                </c:pt>
                <c:pt idx="18">
                  <c:v>Kultura fizyczna i sport</c:v>
                </c:pt>
              </c:strCache>
            </c:strRef>
          </c:cat>
          <c:val>
            <c:numRef>
              <c:f>'zał nr 1 dochody i wydatki '!$I$14:$I$32</c:f>
              <c:numCache>
                <c:formatCode>#,##0.00</c:formatCode>
                <c:ptCount val="19"/>
                <c:pt idx="0">
                  <c:v>35000</c:v>
                </c:pt>
                <c:pt idx="1">
                  <c:v>207363</c:v>
                </c:pt>
                <c:pt idx="2">
                  <c:v>12227713</c:v>
                </c:pt>
                <c:pt idx="3">
                  <c:v>114316</c:v>
                </c:pt>
                <c:pt idx="4">
                  <c:v>441243</c:v>
                </c:pt>
                <c:pt idx="5">
                  <c:v>7120779</c:v>
                </c:pt>
                <c:pt idx="6">
                  <c:v>3954</c:v>
                </c:pt>
                <c:pt idx="7">
                  <c:v>5403224</c:v>
                </c:pt>
                <c:pt idx="8">
                  <c:v>0</c:v>
                </c:pt>
                <c:pt idx="9">
                  <c:v>2053705</c:v>
                </c:pt>
                <c:pt idx="10">
                  <c:v>206402</c:v>
                </c:pt>
                <c:pt idx="11">
                  <c:v>29476121</c:v>
                </c:pt>
                <c:pt idx="12">
                  <c:v>2948155</c:v>
                </c:pt>
                <c:pt idx="13">
                  <c:v>7105921</c:v>
                </c:pt>
                <c:pt idx="14">
                  <c:v>4303623</c:v>
                </c:pt>
                <c:pt idx="15">
                  <c:v>5857825</c:v>
                </c:pt>
                <c:pt idx="16">
                  <c:v>15000</c:v>
                </c:pt>
                <c:pt idx="17">
                  <c:v>200000</c:v>
                </c:pt>
                <c:pt idx="18">
                  <c:v>1762850</c:v>
                </c:pt>
              </c:numCache>
            </c:numRef>
          </c:val>
        </c:ser>
        <c:ser>
          <c:idx val="1"/>
          <c:order val="1"/>
          <c:tx>
            <c:v>wykonanie</c:v>
          </c:tx>
          <c:cat>
            <c:strRef>
              <c:f>'zał nr 1 dochody i wydatki '!$C$14:$C$32</c:f>
              <c:strCache>
                <c:ptCount val="19"/>
                <c:pt idx="0">
                  <c:v>Rolnictwo i łowiectwo</c:v>
                </c:pt>
                <c:pt idx="1">
                  <c:v>Leśnictwo</c:v>
                </c:pt>
                <c:pt idx="2">
                  <c:v>Transport i łączność</c:v>
                </c:pt>
                <c:pt idx="3">
                  <c:v>Gospodarka mieszkaniowa</c:v>
                </c:pt>
                <c:pt idx="4">
                  <c:v>Działalność usługowa</c:v>
                </c:pt>
                <c:pt idx="5">
                  <c:v>Administracja publiczna</c:v>
                </c:pt>
                <c:pt idx="6">
                  <c:v>Obrona narodowa</c:v>
                </c:pt>
                <c:pt idx="7">
                  <c:v>Bezpieczeństwo publiczne i ochrona przeciwpożarowa</c:v>
                </c:pt>
                <c:pt idx="8">
                  <c:v>Dochody od osób prawnych, osób fizycznych…</c:v>
                </c:pt>
                <c:pt idx="9">
                  <c:v>Obsługa długu publicznego</c:v>
                </c:pt>
                <c:pt idx="10">
                  <c:v>Różne rozliczenia</c:v>
                </c:pt>
                <c:pt idx="11">
                  <c:v>Oświata i wychowanie</c:v>
                </c:pt>
                <c:pt idx="12">
                  <c:v>Ochrona zdrowia</c:v>
                </c:pt>
                <c:pt idx="13">
                  <c:v>Pomoc społeczna</c:v>
                </c:pt>
                <c:pt idx="14">
                  <c:v>Pozostałe zadania w zakresie polityki społecznej</c:v>
                </c:pt>
                <c:pt idx="15">
                  <c:v>Edukacyjna opieka wychowawcza</c:v>
                </c:pt>
                <c:pt idx="16">
                  <c:v>Gospodarka komunalna i ochrona środowiska</c:v>
                </c:pt>
                <c:pt idx="17">
                  <c:v>Kultura i ochrona dziedzictwa narodowego</c:v>
                </c:pt>
                <c:pt idx="18">
                  <c:v>Kultura fizyczna i sport</c:v>
                </c:pt>
              </c:strCache>
            </c:strRef>
          </c:cat>
          <c:val>
            <c:numRef>
              <c:f>'zał nr 1 dochody i wydatki '!$J$14:$J$32</c:f>
              <c:numCache>
                <c:formatCode>#,##0.00</c:formatCode>
                <c:ptCount val="19"/>
                <c:pt idx="0">
                  <c:v>34872.69</c:v>
                </c:pt>
                <c:pt idx="1">
                  <c:v>206174.47</c:v>
                </c:pt>
                <c:pt idx="2">
                  <c:v>12150121.050000001</c:v>
                </c:pt>
                <c:pt idx="3">
                  <c:v>106202.87</c:v>
                </c:pt>
                <c:pt idx="4">
                  <c:v>441235.67</c:v>
                </c:pt>
                <c:pt idx="5">
                  <c:v>6446939.3799999999</c:v>
                </c:pt>
                <c:pt idx="6">
                  <c:v>3953.15</c:v>
                </c:pt>
                <c:pt idx="7">
                  <c:v>5397096.3300000001</c:v>
                </c:pt>
                <c:pt idx="8">
                  <c:v>0</c:v>
                </c:pt>
                <c:pt idx="9">
                  <c:v>1199894.6000000001</c:v>
                </c:pt>
                <c:pt idx="10">
                  <c:v>0</c:v>
                </c:pt>
                <c:pt idx="11">
                  <c:v>28020062.760000002</c:v>
                </c:pt>
                <c:pt idx="12">
                  <c:v>2835810.92</c:v>
                </c:pt>
                <c:pt idx="13">
                  <c:v>6664097.6399999997</c:v>
                </c:pt>
                <c:pt idx="14">
                  <c:v>3879794.88</c:v>
                </c:pt>
                <c:pt idx="15">
                  <c:v>5637396.7800000003</c:v>
                </c:pt>
                <c:pt idx="16">
                  <c:v>15000</c:v>
                </c:pt>
                <c:pt idx="17">
                  <c:v>199986.13</c:v>
                </c:pt>
                <c:pt idx="18">
                  <c:v>1702158.32</c:v>
                </c:pt>
              </c:numCache>
            </c:numRef>
          </c:val>
        </c:ser>
        <c:axId val="56441088"/>
        <c:axId val="58114048"/>
      </c:barChart>
      <c:catAx>
        <c:axId val="56441088"/>
        <c:scaling>
          <c:orientation val="minMax"/>
        </c:scaling>
        <c:axPos val="b"/>
        <c:tickLblPos val="nextTo"/>
        <c:crossAx val="58114048"/>
        <c:crosses val="autoZero"/>
        <c:auto val="1"/>
        <c:lblAlgn val="ctr"/>
        <c:lblOffset val="100"/>
      </c:catAx>
      <c:valAx>
        <c:axId val="58114048"/>
        <c:scaling>
          <c:orientation val="minMax"/>
        </c:scaling>
        <c:axPos val="l"/>
        <c:majorGridlines/>
        <c:numFmt formatCode="#,##0.00" sourceLinked="1"/>
        <c:tickLblPos val="nextTo"/>
        <c:crossAx val="56441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07010745657736"/>
          <c:y val="0.71923533452483512"/>
          <c:w val="0.22422278186091471"/>
          <c:h val="0.16089159092298888"/>
        </c:manualLayout>
      </c:layout>
      <c:txPr>
        <a:bodyPr/>
        <a:lstStyle/>
        <a:p>
          <a:pPr>
            <a:defRPr sz="2800" baseline="0"/>
          </a:pPr>
          <a:endParaRPr lang="pl-PL"/>
        </a:p>
      </c:txPr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 sz="1400" b="1"/>
              <a:t>Planowane i wykonane dochody powiatu</a:t>
            </a:r>
            <a:r>
              <a:rPr lang="pl-PL" sz="1400" b="1" baseline="0"/>
              <a:t> za 2008 i 2009 rok</a:t>
            </a:r>
            <a:endParaRPr lang="pl-PL" sz="1400" b="1"/>
          </a:p>
        </c:rich>
      </c:tx>
      <c:layout>
        <c:manualLayout>
          <c:xMode val="edge"/>
          <c:yMode val="edge"/>
          <c:x val="0.23471223021582957"/>
          <c:y val="2.7863777089783898E-2"/>
        </c:manualLayout>
      </c:layout>
    </c:title>
    <c:view3D>
      <c:hPercent val="58"/>
      <c:depthPercent val="100"/>
      <c:rAngAx val="1"/>
    </c:view3D>
    <c:floor>
      <c:spPr>
        <a:solidFill>
          <a:srgbClr val="FF6600"/>
        </a:solidFill>
        <a:ln w="3175">
          <a:solidFill>
            <a:srgbClr val="0000FF"/>
          </a:solidFill>
          <a:prstDash val="solid"/>
        </a:ln>
      </c:spPr>
    </c:floor>
    <c:sideWall>
      <c:spPr>
        <a:gradFill rotWithShape="0">
          <a:gsLst>
            <a:gs pos="0">
              <a:srgbClr val="FFCC99"/>
            </a:gs>
            <a:gs pos="50000">
              <a:srgbClr val="FFCC99">
                <a:gamma/>
                <a:tint val="14118"/>
                <a:invGamma/>
              </a:srgbClr>
            </a:gs>
            <a:gs pos="100000">
              <a:srgbClr val="FFCC99"/>
            </a:gs>
          </a:gsLst>
          <a:lin ang="5400000" scaled="1"/>
        </a:gradFill>
        <a:ln w="12700">
          <a:solidFill>
            <a:srgbClr val="FFCC99"/>
          </a:solidFill>
          <a:prstDash val="solid"/>
        </a:ln>
      </c:spPr>
    </c:sideWall>
    <c:backWall>
      <c:spPr>
        <a:gradFill rotWithShape="0">
          <a:gsLst>
            <a:gs pos="0">
              <a:srgbClr val="FFCC99"/>
            </a:gs>
            <a:gs pos="50000">
              <a:srgbClr val="FFCC99">
                <a:gamma/>
                <a:tint val="14118"/>
                <a:invGamma/>
              </a:srgbClr>
            </a:gs>
            <a:gs pos="100000">
              <a:srgbClr val="FFCC99"/>
            </a:gs>
          </a:gsLst>
          <a:lin ang="5400000" scaled="1"/>
        </a:gradFill>
        <a:ln w="12700">
          <a:solidFill>
            <a:srgbClr val="FFCC99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9753694581282124E-2"/>
          <c:y val="0.16071035954141269"/>
          <c:w val="0.88300492610837999"/>
          <c:h val="0.69879471924317627"/>
        </c:manualLayout>
      </c:layout>
      <c:bar3DChart>
        <c:barDir val="col"/>
        <c:grouping val="clustered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1.4981335709593561E-2"/>
                  <c:y val="-4.1426472308580632E-2"/>
                </c:manualLayout>
              </c:layout>
              <c:showVal val="1"/>
            </c:dLbl>
            <c:dLbl>
              <c:idx val="1"/>
              <c:layout>
                <c:manualLayout>
                  <c:x val="1.7397263738113587E-2"/>
                  <c:y val="-4.5396820613860932E-2"/>
                </c:manualLayout>
              </c:layout>
              <c:showVal val="1"/>
            </c:dLbl>
            <c:dLbl>
              <c:idx val="2"/>
              <c:layout>
                <c:manualLayout>
                  <c:x val="1.3980883648957724E-2"/>
                  <c:y val="-5.4908023395122733E-2"/>
                </c:manualLayout>
              </c:layout>
              <c:showVal val="1"/>
            </c:dLbl>
            <c:dLbl>
              <c:idx val="3"/>
              <c:layout>
                <c:manualLayout>
                  <c:x val="1.7790929753828524E-2"/>
                  <c:y val="-3.6582850846007285E-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pl-PL"/>
              </a:p>
            </c:txPr>
            <c:showVal val="1"/>
          </c:dLbls>
          <c:cat>
            <c:strRef>
              <c:f>'dochody porownanie (2)'!$C$15:$C$18</c:f>
              <c:strCache>
                <c:ptCount val="4"/>
                <c:pt idx="0">
                  <c:v>Planowane dochody - 2009 rok</c:v>
                </c:pt>
                <c:pt idx="1">
                  <c:v>Planowane dochody - 2008 rok</c:v>
                </c:pt>
                <c:pt idx="2">
                  <c:v>Wykonane dochody - 2009 rok</c:v>
                </c:pt>
                <c:pt idx="3">
                  <c:v>Wykonane dochody - 2008 rok</c:v>
                </c:pt>
              </c:strCache>
            </c:strRef>
          </c:cat>
          <c:val>
            <c:numRef>
              <c:f>'dochody porownanie (2)'!$D$15:$D$18</c:f>
              <c:numCache>
                <c:formatCode>#,##0.00</c:formatCode>
                <c:ptCount val="4"/>
                <c:pt idx="0">
                  <c:v>70614964</c:v>
                </c:pt>
                <c:pt idx="1">
                  <c:v>58500949</c:v>
                </c:pt>
                <c:pt idx="2">
                  <c:v>70530138.560000002</c:v>
                </c:pt>
                <c:pt idx="3">
                  <c:v>60404616.799999997</c:v>
                </c:pt>
              </c:numCache>
            </c:numRef>
          </c:val>
        </c:ser>
        <c:shape val="cylinder"/>
        <c:axId val="56018048"/>
        <c:axId val="56019584"/>
        <c:axId val="0"/>
      </c:bar3DChart>
      <c:catAx>
        <c:axId val="5601804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56019584"/>
        <c:crosses val="autoZero"/>
        <c:auto val="1"/>
        <c:lblAlgn val="ctr"/>
        <c:lblOffset val="100"/>
        <c:tickLblSkip val="1"/>
        <c:tickMarkSkip val="1"/>
      </c:catAx>
      <c:valAx>
        <c:axId val="56019584"/>
        <c:scaling>
          <c:orientation val="minMax"/>
          <c:max val="505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56018048"/>
        <c:crosses val="autoZero"/>
        <c:crossBetween val="between"/>
        <c:majorUnit val="5000000"/>
        <c:minorUnit val="600000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l-PL"/>
    </a:p>
  </c:txPr>
  <c:printSettings>
    <c:headerFooter alignWithMargins="0"/>
    <c:pageMargins b="1" l="0.75000000000000577" r="0.75000000000000577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 sz="1600" b="1"/>
              <a:t>Planowane i wykonane wydatki powiatu</a:t>
            </a:r>
            <a:r>
              <a:rPr lang="pl-PL" sz="1600" b="1" baseline="0"/>
              <a:t> za 2008 i 2009</a:t>
            </a:r>
          </a:p>
          <a:p>
            <a:pPr>
              <a:defRPr/>
            </a:pPr>
            <a:r>
              <a:rPr lang="pl-PL" sz="1600" b="1" baseline="0"/>
              <a:t> rok</a:t>
            </a:r>
            <a:endParaRPr lang="pl-PL" sz="1600" b="1"/>
          </a:p>
        </c:rich>
      </c:tx>
      <c:layout>
        <c:manualLayout>
          <c:xMode val="edge"/>
          <c:yMode val="edge"/>
          <c:x val="0.33728128532776358"/>
          <c:y val="2.9921261373262693E-2"/>
        </c:manualLayout>
      </c:layout>
    </c:title>
    <c:view3D>
      <c:hPercent val="58"/>
      <c:depthPercent val="100"/>
      <c:rAngAx val="1"/>
    </c:view3D>
    <c:floor>
      <c:spPr>
        <a:solidFill>
          <a:srgbClr val="FF6600"/>
        </a:solidFill>
        <a:ln w="3175">
          <a:solidFill>
            <a:srgbClr val="0000FF"/>
          </a:solidFill>
          <a:prstDash val="solid"/>
        </a:ln>
      </c:spPr>
    </c:floor>
    <c:sideWall>
      <c:spPr>
        <a:gradFill rotWithShape="0">
          <a:gsLst>
            <a:gs pos="0">
              <a:srgbClr val="FFCC99"/>
            </a:gs>
            <a:gs pos="50000">
              <a:srgbClr val="FFCC99">
                <a:gamma/>
                <a:tint val="14118"/>
                <a:invGamma/>
              </a:srgbClr>
            </a:gs>
            <a:gs pos="100000">
              <a:srgbClr val="FFCC99"/>
            </a:gs>
          </a:gsLst>
          <a:lin ang="5400000" scaled="1"/>
        </a:gradFill>
        <a:ln w="12700">
          <a:solidFill>
            <a:srgbClr val="FFCC99"/>
          </a:solidFill>
          <a:prstDash val="solid"/>
        </a:ln>
      </c:spPr>
    </c:sideWall>
    <c:backWall>
      <c:spPr>
        <a:gradFill rotWithShape="0">
          <a:gsLst>
            <a:gs pos="0">
              <a:srgbClr val="FFCC99"/>
            </a:gs>
            <a:gs pos="50000">
              <a:srgbClr val="FFCC99">
                <a:gamma/>
                <a:tint val="14118"/>
                <a:invGamma/>
              </a:srgbClr>
            </a:gs>
            <a:gs pos="100000">
              <a:srgbClr val="FFCC99"/>
            </a:gs>
          </a:gsLst>
          <a:lin ang="5400000" scaled="1"/>
        </a:gradFill>
        <a:ln w="12700">
          <a:solidFill>
            <a:srgbClr val="FFCC99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9753694581282193E-2"/>
          <c:y val="0.1607103595414128"/>
          <c:w val="0.88300492610838022"/>
          <c:h val="0.69879471924317682"/>
        </c:manualLayout>
      </c:layout>
      <c:bar3DChart>
        <c:barDir val="col"/>
        <c:grouping val="clustered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1.4981335709593561E-2"/>
                  <c:y val="-4.1426472308580632E-2"/>
                </c:manualLayout>
              </c:layout>
              <c:showVal val="1"/>
            </c:dLbl>
            <c:dLbl>
              <c:idx val="1"/>
              <c:layout>
                <c:manualLayout>
                  <c:x val="1.7397263738113587E-2"/>
                  <c:y val="-4.5396820613860932E-2"/>
                </c:manualLayout>
              </c:layout>
              <c:showVal val="1"/>
            </c:dLbl>
            <c:dLbl>
              <c:idx val="2"/>
              <c:layout>
                <c:manualLayout>
                  <c:x val="1.3980883648957738E-2"/>
                  <c:y val="-5.4908023395122733E-2"/>
                </c:manualLayout>
              </c:layout>
              <c:showVal val="1"/>
            </c:dLbl>
            <c:dLbl>
              <c:idx val="3"/>
              <c:layout>
                <c:manualLayout>
                  <c:x val="1.7790929753828524E-2"/>
                  <c:y val="-3.6582850846007285E-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pl-PL"/>
              </a:p>
            </c:txPr>
            <c:showVal val="1"/>
          </c:dLbls>
          <c:cat>
            <c:strRef>
              <c:f>'dochody porownanie (2)'!$C$57:$C$60</c:f>
              <c:strCache>
                <c:ptCount val="4"/>
                <c:pt idx="0">
                  <c:v>Planowane wydatki - 2009 rok</c:v>
                </c:pt>
                <c:pt idx="1">
                  <c:v>Planowane wydatki - 2008 rok</c:v>
                </c:pt>
                <c:pt idx="2">
                  <c:v>Wykonane wydatki - 2009 rok</c:v>
                </c:pt>
                <c:pt idx="3">
                  <c:v>Wykonane wydatki - 2008 rok</c:v>
                </c:pt>
              </c:strCache>
            </c:strRef>
          </c:cat>
          <c:val>
            <c:numRef>
              <c:f>'dochody porownanie (2)'!$D$57:$D$60</c:f>
              <c:numCache>
                <c:formatCode>#,##0.00</c:formatCode>
                <c:ptCount val="4"/>
                <c:pt idx="0">
                  <c:v>79483194</c:v>
                </c:pt>
                <c:pt idx="1">
                  <c:v>69500949</c:v>
                </c:pt>
                <c:pt idx="2">
                  <c:v>74940797.640000001</c:v>
                </c:pt>
                <c:pt idx="3">
                  <c:v>64240259.43</c:v>
                </c:pt>
              </c:numCache>
            </c:numRef>
          </c:val>
        </c:ser>
        <c:shape val="cylinder"/>
        <c:axId val="58342016"/>
        <c:axId val="58368384"/>
        <c:axId val="0"/>
      </c:bar3DChart>
      <c:catAx>
        <c:axId val="5834201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58368384"/>
        <c:crosses val="autoZero"/>
        <c:auto val="1"/>
        <c:lblAlgn val="ctr"/>
        <c:lblOffset val="100"/>
        <c:tickLblSkip val="1"/>
        <c:tickMarkSkip val="1"/>
      </c:catAx>
      <c:valAx>
        <c:axId val="58368384"/>
        <c:scaling>
          <c:orientation val="minMax"/>
          <c:max val="505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58342016"/>
        <c:crosses val="autoZero"/>
        <c:crossBetween val="between"/>
        <c:majorUnit val="5000000"/>
        <c:minorUnit val="600000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l-PL"/>
    </a:p>
  </c:txPr>
  <c:printSettings>
    <c:headerFooter alignWithMargins="0"/>
    <c:pageMargins b="1" l="0.750000000000006" r="0.750000000000006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 sz="1400" baseline="0">
                <a:latin typeface="Times New Roman" pitchFamily="18" charset="0"/>
              </a:rPr>
              <a:t>Struktura dochodów według źródeł za 2009 rok</a:t>
            </a:r>
          </a:p>
          <a:p>
            <a:pPr>
              <a:defRPr/>
            </a:pPr>
            <a:endParaRPr lang="pl-PL" sz="1400" baseline="0">
              <a:latin typeface="Times New Roman" pitchFamily="18" charset="0"/>
            </a:endParaRPr>
          </a:p>
        </c:rich>
      </c:tx>
      <c:layout>
        <c:manualLayout>
          <c:xMode val="edge"/>
          <c:yMode val="edge"/>
          <c:x val="0.24048381358947238"/>
          <c:y val="2.7732463295269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6"/>
          <c:dPt>
            <c:idx val="0"/>
            <c:spPr>
              <a:solidFill>
                <a:srgbClr val="00B050"/>
              </a:solidFill>
            </c:spPr>
          </c:dPt>
          <c:dPt>
            <c:idx val="2"/>
            <c:spPr>
              <a:solidFill>
                <a:srgbClr val="002060"/>
              </a:solidFill>
            </c:spPr>
          </c:dPt>
          <c:dPt>
            <c:idx val="3"/>
            <c:spPr>
              <a:solidFill>
                <a:srgbClr val="FFFF00"/>
              </a:solidFill>
            </c:spPr>
          </c:dPt>
          <c:dPt>
            <c:idx val="4"/>
            <c:spPr>
              <a:solidFill>
                <a:srgbClr val="FF0000"/>
              </a:solidFill>
            </c:spPr>
          </c:dPt>
          <c:dPt>
            <c:idx val="5"/>
            <c:explosion val="27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cat>
            <c:strRef>
              <c:f>'zał nr 5 źródła (2)wykres'!$C$71:$C$76</c:f>
              <c:strCache>
                <c:ptCount val="6"/>
                <c:pt idx="0">
                  <c:v>DOCHODY WŁASNE </c:v>
                </c:pt>
                <c:pt idx="1">
                  <c:v>DOTACJE - POROZUMIENIA Z A.R.</c:v>
                </c:pt>
                <c:pt idx="2">
                  <c:v>DOTACJE - ZADANIA ZLECONE</c:v>
                </c:pt>
                <c:pt idx="3">
                  <c:v>DOTACJE - ZADANIA WŁASNE</c:v>
                </c:pt>
                <c:pt idx="4">
                  <c:v>DOTACJE - WEDŁUG POROZUMIEŃ J.S.T.</c:v>
                </c:pt>
                <c:pt idx="5">
                  <c:v>SUBWENCJE OGÓLNE</c:v>
                </c:pt>
              </c:strCache>
            </c:strRef>
          </c:cat>
          <c:val>
            <c:numRef>
              <c:f>'zał nr 5 źródła (2)wykres'!$D$71:$D$76</c:f>
              <c:numCache>
                <c:formatCode>#,##0.00_ ;[Red]\-#,##0.00\ </c:formatCode>
                <c:ptCount val="6"/>
                <c:pt idx="0">
                  <c:v>17624938.82</c:v>
                </c:pt>
                <c:pt idx="1">
                  <c:v>109199.94</c:v>
                </c:pt>
                <c:pt idx="2">
                  <c:v>9406096.6999999993</c:v>
                </c:pt>
                <c:pt idx="3">
                  <c:v>1641356.01</c:v>
                </c:pt>
                <c:pt idx="4">
                  <c:v>443936.09</c:v>
                </c:pt>
                <c:pt idx="5">
                  <c:v>41372834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962747586114283"/>
          <c:y val="0.85499548282403526"/>
          <c:w val="0.85616304898920659"/>
          <c:h val="0.13195394621349341"/>
        </c:manualLayout>
      </c:layout>
      <c:txPr>
        <a:bodyPr/>
        <a:lstStyle/>
        <a:p>
          <a:pPr rtl="0">
            <a:defRPr sz="1200" baseline="0">
              <a:latin typeface="Times New Roman" pitchFamily="18" charset="0"/>
            </a:defRPr>
          </a:pPr>
          <a:endParaRPr lang="pl-PL"/>
        </a:p>
      </c:txPr>
    </c:legend>
    <c:plotVisOnly val="1"/>
    <c:dispBlanksAs val="zero"/>
  </c:chart>
  <c:spPr>
    <a:ln w="15875"/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4</xdr:row>
      <xdr:rowOff>66675</xdr:rowOff>
    </xdr:from>
    <xdr:to>
      <xdr:col>2</xdr:col>
      <xdr:colOff>657225</xdr:colOff>
      <xdr:row>9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8675" y="866775"/>
          <a:ext cx="13525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4</xdr:row>
      <xdr:rowOff>66675</xdr:rowOff>
    </xdr:from>
    <xdr:to>
      <xdr:col>2</xdr:col>
      <xdr:colOff>657225</xdr:colOff>
      <xdr:row>9</xdr:row>
      <xdr:rowOff>114300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8675" y="866775"/>
          <a:ext cx="13525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296332</xdr:colOff>
      <xdr:row>64</xdr:row>
      <xdr:rowOff>179917</xdr:rowOff>
    </xdr:from>
    <xdr:to>
      <xdr:col>8</xdr:col>
      <xdr:colOff>1005415</xdr:colOff>
      <xdr:row>108</xdr:row>
      <xdr:rowOff>127000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222250</xdr:colOff>
      <xdr:row>119</xdr:row>
      <xdr:rowOff>116418</xdr:rowOff>
    </xdr:from>
    <xdr:to>
      <xdr:col>11</xdr:col>
      <xdr:colOff>285750</xdr:colOff>
      <xdr:row>165</xdr:row>
      <xdr:rowOff>169333</xdr:rowOff>
    </xdr:to>
    <xdr:graphicFrame macro="">
      <xdr:nvGraphicFramePr>
        <xdr:cNvPr id="8" name="Wykres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0.26927</cdr:x>
      <cdr:y>0.03459</cdr:y>
    </cdr:from>
    <cdr:to>
      <cdr:x>0.75128</cdr:x>
      <cdr:y>0.11135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2772836" y="338667"/>
          <a:ext cx="4963582" cy="751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  <cdr:relSizeAnchor xmlns:cdr="http://schemas.openxmlformats.org/drawingml/2006/chartDrawing">
    <cdr:from>
      <cdr:x>0.15827</cdr:x>
      <cdr:y>0.02054</cdr:y>
    </cdr:from>
    <cdr:to>
      <cdr:x>0.78623</cdr:x>
      <cdr:y>0.07568</cdr:y>
    </cdr:to>
    <cdr:sp macro="" textlink="">
      <cdr:nvSpPr>
        <cdr:cNvPr id="3" name="pole tekstowe 2"/>
        <cdr:cNvSpPr txBox="1"/>
      </cdr:nvSpPr>
      <cdr:spPr>
        <a:xfrm xmlns:a="http://schemas.openxmlformats.org/drawingml/2006/main">
          <a:off x="1629835" y="201084"/>
          <a:ext cx="6466417" cy="539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pl-PL" sz="2800" b="1"/>
            <a:t>Struktura dochodów budżetu powiatu</a:t>
          </a:r>
          <a:r>
            <a:rPr lang="pl-PL" sz="2800" b="1" baseline="0"/>
            <a:t> za 2009 rok</a:t>
          </a:r>
        </a:p>
        <a:p xmlns:a="http://schemas.openxmlformats.org/drawingml/2006/main">
          <a:endParaRPr lang="pl-PL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0.06294</cdr:x>
      <cdr:y>0.01948</cdr:y>
    </cdr:from>
    <cdr:to>
      <cdr:x>0.82316</cdr:x>
      <cdr:y>0.12165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742103" y="231735"/>
          <a:ext cx="8962815" cy="1215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pl-PL" sz="2400" b="1"/>
            <a:t>                         Struktura wydatków budżetu powiatu za 2009</a:t>
          </a:r>
          <a:r>
            <a:rPr lang="pl-PL" sz="2400" b="1" baseline="0"/>
            <a:t> </a:t>
          </a:r>
          <a:r>
            <a:rPr lang="pl-PL" sz="2400" b="1"/>
            <a:t>rok</a:t>
          </a:r>
        </a:p>
        <a:p xmlns:a="http://schemas.openxmlformats.org/drawingml/2006/main">
          <a:endParaRPr lang="pl-PL" sz="1100" b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22</xdr:row>
      <xdr:rowOff>76200</xdr:rowOff>
    </xdr:from>
    <xdr:to>
      <xdr:col>12</xdr:col>
      <xdr:colOff>523875</xdr:colOff>
      <xdr:row>52</xdr:row>
      <xdr:rowOff>142875</xdr:rowOff>
    </xdr:to>
    <xdr:graphicFrame macro="">
      <xdr:nvGraphicFramePr>
        <xdr:cNvPr id="2" name="Chart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63</xdr:row>
      <xdr:rowOff>0</xdr:rowOff>
    </xdr:from>
    <xdr:to>
      <xdr:col>12</xdr:col>
      <xdr:colOff>381000</xdr:colOff>
      <xdr:row>93</xdr:row>
      <xdr:rowOff>156911</xdr:rowOff>
    </xdr:to>
    <xdr:graphicFrame macro="">
      <xdr:nvGraphicFramePr>
        <xdr:cNvPr id="3" name="Chart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35</xdr:row>
      <xdr:rowOff>19050</xdr:rowOff>
    </xdr:from>
    <xdr:to>
      <xdr:col>7</xdr:col>
      <xdr:colOff>809625</xdr:colOff>
      <xdr:row>64</xdr:row>
      <xdr:rowOff>57150</xdr:rowOff>
    </xdr:to>
    <xdr:graphicFrame macro="">
      <xdr:nvGraphicFramePr>
        <xdr:cNvPr id="2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P41"/>
  <sheetViews>
    <sheetView zoomScale="90" zoomScaleNormal="90" workbookViewId="0">
      <selection activeCell="H179" sqref="H179"/>
    </sheetView>
  </sheetViews>
  <sheetFormatPr defaultColWidth="10.28515625" defaultRowHeight="15.75"/>
  <cols>
    <col min="1" max="1" width="10.28515625" style="22"/>
    <col min="2" max="2" width="7.7109375" style="22" customWidth="1"/>
    <col min="3" max="3" width="57.85546875" style="22" customWidth="1"/>
    <col min="4" max="4" width="18.28515625" style="22" customWidth="1"/>
    <col min="5" max="5" width="18.5703125" style="22" customWidth="1"/>
    <col min="6" max="6" width="19.140625" style="22" customWidth="1"/>
    <col min="7" max="7" width="11.42578125" style="22" customWidth="1"/>
    <col min="8" max="8" width="17.28515625" style="22" customWidth="1"/>
    <col min="9" max="9" width="19.140625" style="22" customWidth="1"/>
    <col min="10" max="10" width="20" style="22" customWidth="1"/>
    <col min="11" max="11" width="13" style="22" customWidth="1"/>
    <col min="12" max="16384" width="10.28515625" style="22"/>
  </cols>
  <sheetData>
    <row r="3" spans="2:16">
      <c r="P3" s="68"/>
    </row>
    <row r="4" spans="2:16">
      <c r="J4" s="22" t="s">
        <v>115</v>
      </c>
      <c r="P4" s="68"/>
    </row>
    <row r="5" spans="2:16">
      <c r="J5" s="22" t="s">
        <v>563</v>
      </c>
      <c r="P5" s="68"/>
    </row>
    <row r="6" spans="2:16">
      <c r="J6" s="22" t="s">
        <v>564</v>
      </c>
      <c r="P6" s="67"/>
    </row>
    <row r="7" spans="2:16" ht="18.75">
      <c r="C7" s="66" t="s">
        <v>114</v>
      </c>
      <c r="J7" s="22" t="s">
        <v>342</v>
      </c>
    </row>
    <row r="8" spans="2:16" ht="15.75" customHeight="1">
      <c r="C8" s="66"/>
    </row>
    <row r="9" spans="2:16" ht="30.75" customHeight="1">
      <c r="B9" s="519" t="s">
        <v>343</v>
      </c>
      <c r="C9" s="520"/>
      <c r="D9" s="520"/>
      <c r="E9" s="520"/>
      <c r="F9" s="520"/>
      <c r="G9" s="520"/>
      <c r="H9" s="520"/>
      <c r="I9" s="521"/>
      <c r="J9" s="521"/>
      <c r="K9" s="521"/>
    </row>
    <row r="10" spans="2:16" ht="18.75">
      <c r="C10" s="66"/>
    </row>
    <row r="11" spans="2:16">
      <c r="K11" s="65" t="s">
        <v>113</v>
      </c>
    </row>
    <row r="12" spans="2:16" ht="24.75" customHeight="1">
      <c r="B12" s="522" t="s">
        <v>110</v>
      </c>
      <c r="C12" s="522" t="s">
        <v>76</v>
      </c>
      <c r="D12" s="525" t="s">
        <v>112</v>
      </c>
      <c r="E12" s="526"/>
      <c r="F12" s="526"/>
      <c r="G12" s="527"/>
      <c r="H12" s="525" t="s">
        <v>109</v>
      </c>
      <c r="I12" s="528"/>
      <c r="J12" s="528"/>
      <c r="K12" s="529"/>
    </row>
    <row r="13" spans="2:16" ht="38.25" customHeight="1">
      <c r="B13" s="523"/>
      <c r="C13" s="524"/>
      <c r="D13" s="63" t="s">
        <v>108</v>
      </c>
      <c r="E13" s="64" t="s">
        <v>2</v>
      </c>
      <c r="F13" s="64" t="s">
        <v>3</v>
      </c>
      <c r="G13" s="64" t="s">
        <v>558</v>
      </c>
      <c r="H13" s="63" t="s">
        <v>108</v>
      </c>
      <c r="I13" s="64" t="s">
        <v>2</v>
      </c>
      <c r="J13" s="64" t="s">
        <v>3</v>
      </c>
      <c r="K13" s="63" t="s">
        <v>359</v>
      </c>
    </row>
    <row r="14" spans="2:16">
      <c r="B14" s="56" t="s">
        <v>107</v>
      </c>
      <c r="C14" s="55" t="s">
        <v>106</v>
      </c>
      <c r="D14" s="49">
        <v>75500</v>
      </c>
      <c r="E14" s="49">
        <v>35500</v>
      </c>
      <c r="F14" s="49">
        <v>35293.56</v>
      </c>
      <c r="G14" s="62">
        <f t="shared" ref="G14:G22" si="0">+F14/E14</f>
        <v>0.99418478873239435</v>
      </c>
      <c r="H14" s="49">
        <v>75000</v>
      </c>
      <c r="I14" s="49">
        <v>35000</v>
      </c>
      <c r="J14" s="49">
        <v>34872.69</v>
      </c>
      <c r="K14" s="62">
        <f t="shared" ref="K14:K21" si="1">+J14/I14</f>
        <v>0.99636257142857154</v>
      </c>
    </row>
    <row r="15" spans="2:16">
      <c r="B15" s="54" t="s">
        <v>105</v>
      </c>
      <c r="C15" s="52" t="s">
        <v>104</v>
      </c>
      <c r="D15" s="49">
        <v>157000</v>
      </c>
      <c r="E15" s="49">
        <v>162687</v>
      </c>
      <c r="F15" s="49">
        <v>162591.59</v>
      </c>
      <c r="G15" s="62">
        <f t="shared" si="0"/>
        <v>0.99941353642270125</v>
      </c>
      <c r="H15" s="49">
        <v>202035</v>
      </c>
      <c r="I15" s="49">
        <v>207363</v>
      </c>
      <c r="J15" s="49">
        <v>206174.47</v>
      </c>
      <c r="K15" s="62">
        <f t="shared" si="1"/>
        <v>0.99426836031500321</v>
      </c>
    </row>
    <row r="16" spans="2:16">
      <c r="B16" s="54" t="s">
        <v>103</v>
      </c>
      <c r="C16" s="52" t="s">
        <v>102</v>
      </c>
      <c r="D16" s="49">
        <v>505700</v>
      </c>
      <c r="E16" s="49">
        <v>2922295</v>
      </c>
      <c r="F16" s="49">
        <v>2817514.53</v>
      </c>
      <c r="G16" s="62">
        <f t="shared" si="0"/>
        <v>0.9641444583794585</v>
      </c>
      <c r="H16" s="49">
        <v>8701600</v>
      </c>
      <c r="I16" s="49">
        <v>12227713</v>
      </c>
      <c r="J16" s="49">
        <v>12150121.050000001</v>
      </c>
      <c r="K16" s="62">
        <f t="shared" si="1"/>
        <v>0.99365441845094016</v>
      </c>
    </row>
    <row r="17" spans="2:11">
      <c r="B17" s="54" t="s">
        <v>101</v>
      </c>
      <c r="C17" s="52" t="s">
        <v>100</v>
      </c>
      <c r="D17" s="49">
        <v>1850250</v>
      </c>
      <c r="E17" s="49">
        <v>640600</v>
      </c>
      <c r="F17" s="49">
        <v>637224.93999999994</v>
      </c>
      <c r="G17" s="62">
        <f t="shared" si="0"/>
        <v>0.99473140805494842</v>
      </c>
      <c r="H17" s="49">
        <v>70000</v>
      </c>
      <c r="I17" s="49">
        <v>114316</v>
      </c>
      <c r="J17" s="49">
        <v>106202.87</v>
      </c>
      <c r="K17" s="62">
        <f t="shared" si="1"/>
        <v>0.92902891983624336</v>
      </c>
    </row>
    <row r="18" spans="2:11">
      <c r="B18" s="54" t="s">
        <v>99</v>
      </c>
      <c r="C18" s="52" t="s">
        <v>98</v>
      </c>
      <c r="D18" s="49">
        <v>450570</v>
      </c>
      <c r="E18" s="49">
        <v>441333</v>
      </c>
      <c r="F18" s="49">
        <v>441266.79</v>
      </c>
      <c r="G18" s="62">
        <f t="shared" si="0"/>
        <v>0.99984997722807945</v>
      </c>
      <c r="H18" s="49">
        <v>450400</v>
      </c>
      <c r="I18" s="49">
        <v>441243</v>
      </c>
      <c r="J18" s="49">
        <v>441235.67</v>
      </c>
      <c r="K18" s="62">
        <f t="shared" si="1"/>
        <v>0.99998338783844731</v>
      </c>
    </row>
    <row r="19" spans="2:11">
      <c r="B19" s="54" t="s">
        <v>97</v>
      </c>
      <c r="C19" s="52" t="s">
        <v>96</v>
      </c>
      <c r="D19" s="49">
        <v>348140</v>
      </c>
      <c r="E19" s="49">
        <v>709209</v>
      </c>
      <c r="F19" s="49">
        <v>685855.2</v>
      </c>
      <c r="G19" s="62">
        <f t="shared" si="0"/>
        <v>0.96707063785146541</v>
      </c>
      <c r="H19" s="49">
        <v>7197376</v>
      </c>
      <c r="I19" s="49">
        <v>7120779</v>
      </c>
      <c r="J19" s="49">
        <v>6446939.3799999999</v>
      </c>
      <c r="K19" s="62">
        <f t="shared" si="1"/>
        <v>0.90536995741617599</v>
      </c>
    </row>
    <row r="20" spans="2:11">
      <c r="B20" s="54" t="s">
        <v>349</v>
      </c>
      <c r="C20" s="52" t="s">
        <v>350</v>
      </c>
      <c r="D20" s="49">
        <v>4000</v>
      </c>
      <c r="E20" s="49">
        <v>3954</v>
      </c>
      <c r="F20" s="49">
        <v>3953.15</v>
      </c>
      <c r="G20" s="62">
        <f t="shared" si="0"/>
        <v>0.99978502781992917</v>
      </c>
      <c r="H20" s="49">
        <v>4000</v>
      </c>
      <c r="I20" s="49">
        <v>3954</v>
      </c>
      <c r="J20" s="49">
        <v>3953.15</v>
      </c>
      <c r="K20" s="62">
        <f t="shared" si="1"/>
        <v>0.99978502781992917</v>
      </c>
    </row>
    <row r="21" spans="2:11" ht="19.5" customHeight="1">
      <c r="B21" s="53">
        <v>754</v>
      </c>
      <c r="C21" s="52" t="s">
        <v>95</v>
      </c>
      <c r="D21" s="49">
        <v>5330800</v>
      </c>
      <c r="E21" s="49">
        <v>5324224</v>
      </c>
      <c r="F21" s="49">
        <v>5323956.16</v>
      </c>
      <c r="G21" s="62">
        <f t="shared" si="0"/>
        <v>0.99994969407748435</v>
      </c>
      <c r="H21" s="49">
        <v>5409900</v>
      </c>
      <c r="I21" s="49">
        <v>5403224</v>
      </c>
      <c r="J21" s="49">
        <v>5397096.3300000001</v>
      </c>
      <c r="K21" s="62">
        <f t="shared" si="1"/>
        <v>0.99886592338204006</v>
      </c>
    </row>
    <row r="22" spans="2:11" ht="36.75" customHeight="1">
      <c r="B22" s="54" t="s">
        <v>111</v>
      </c>
      <c r="C22" s="52" t="s">
        <v>269</v>
      </c>
      <c r="D22" s="49">
        <v>9832159</v>
      </c>
      <c r="E22" s="49">
        <v>8720732</v>
      </c>
      <c r="F22" s="49">
        <v>9097063.9100000001</v>
      </c>
      <c r="G22" s="62">
        <f t="shared" si="0"/>
        <v>1.04315370659252</v>
      </c>
      <c r="H22" s="49">
        <v>0</v>
      </c>
      <c r="I22" s="49">
        <v>0</v>
      </c>
      <c r="J22" s="49">
        <v>0</v>
      </c>
      <c r="K22" s="62">
        <v>0</v>
      </c>
    </row>
    <row r="23" spans="2:11">
      <c r="B23" s="53">
        <v>757</v>
      </c>
      <c r="C23" s="52" t="s">
        <v>94</v>
      </c>
      <c r="D23" s="49">
        <v>0</v>
      </c>
      <c r="E23" s="49">
        <v>0</v>
      </c>
      <c r="F23" s="49">
        <v>0</v>
      </c>
      <c r="G23" s="62">
        <v>0</v>
      </c>
      <c r="H23" s="49">
        <v>2150000</v>
      </c>
      <c r="I23" s="49">
        <v>2053705</v>
      </c>
      <c r="J23" s="49">
        <v>1199894.6000000001</v>
      </c>
      <c r="K23" s="62">
        <f t="shared" ref="K23:K33" si="2">+J23/I23</f>
        <v>0.58425849866460866</v>
      </c>
    </row>
    <row r="24" spans="2:11">
      <c r="B24" s="53">
        <v>758</v>
      </c>
      <c r="C24" s="52" t="s">
        <v>93</v>
      </c>
      <c r="D24" s="49">
        <v>41554730</v>
      </c>
      <c r="E24" s="49">
        <v>42323350</v>
      </c>
      <c r="F24" s="49">
        <v>42339812.619999997</v>
      </c>
      <c r="G24" s="62">
        <f t="shared" ref="G24:G32" si="3">+F24/E24</f>
        <v>1.0003889725175346</v>
      </c>
      <c r="H24" s="49">
        <v>600000</v>
      </c>
      <c r="I24" s="49">
        <v>206402</v>
      </c>
      <c r="J24" s="49">
        <v>0</v>
      </c>
      <c r="K24" s="62">
        <f t="shared" si="2"/>
        <v>0</v>
      </c>
    </row>
    <row r="25" spans="2:11">
      <c r="B25" s="53">
        <v>801</v>
      </c>
      <c r="C25" s="52" t="s">
        <v>92</v>
      </c>
      <c r="D25" s="49">
        <v>165600</v>
      </c>
      <c r="E25" s="49">
        <v>240258</v>
      </c>
      <c r="F25" s="49">
        <v>269980.65999999997</v>
      </c>
      <c r="G25" s="62">
        <f t="shared" si="3"/>
        <v>1.1237114268827675</v>
      </c>
      <c r="H25" s="49">
        <v>31316660</v>
      </c>
      <c r="I25" s="49">
        <v>29476121</v>
      </c>
      <c r="J25" s="49">
        <v>28020062.760000002</v>
      </c>
      <c r="K25" s="62">
        <f t="shared" si="2"/>
        <v>0.95060210805892675</v>
      </c>
    </row>
    <row r="26" spans="2:11">
      <c r="B26" s="53">
        <v>851</v>
      </c>
      <c r="C26" s="52" t="s">
        <v>91</v>
      </c>
      <c r="D26" s="49">
        <v>1183000</v>
      </c>
      <c r="E26" s="49">
        <v>2654155</v>
      </c>
      <c r="F26" s="49">
        <v>2654156.7999999998</v>
      </c>
      <c r="G26" s="62">
        <f t="shared" si="3"/>
        <v>1.0000006781819448</v>
      </c>
      <c r="H26" s="49">
        <v>1677000</v>
      </c>
      <c r="I26" s="49">
        <v>2948155</v>
      </c>
      <c r="J26" s="49">
        <v>2835810.92</v>
      </c>
      <c r="K26" s="62">
        <f t="shared" si="2"/>
        <v>0.96189342826276092</v>
      </c>
    </row>
    <row r="27" spans="2:11">
      <c r="B27" s="53">
        <v>852</v>
      </c>
      <c r="C27" s="52" t="s">
        <v>90</v>
      </c>
      <c r="D27" s="49">
        <v>2641050</v>
      </c>
      <c r="E27" s="49">
        <v>2625594</v>
      </c>
      <c r="F27" s="49">
        <v>2613994.13</v>
      </c>
      <c r="G27" s="62">
        <f t="shared" si="3"/>
        <v>0.99558200163467769</v>
      </c>
      <c r="H27" s="49">
        <v>7089200</v>
      </c>
      <c r="I27" s="49">
        <v>7105921</v>
      </c>
      <c r="J27" s="49">
        <v>6664097.6399999997</v>
      </c>
      <c r="K27" s="62">
        <f t="shared" si="2"/>
        <v>0.93782320968668242</v>
      </c>
    </row>
    <row r="28" spans="2:11">
      <c r="B28" s="53">
        <v>853</v>
      </c>
      <c r="C28" s="52" t="s">
        <v>89</v>
      </c>
      <c r="D28" s="49">
        <v>971177</v>
      </c>
      <c r="E28" s="49">
        <v>2253538</v>
      </c>
      <c r="F28" s="49">
        <v>1900213.49</v>
      </c>
      <c r="G28" s="62">
        <f t="shared" si="3"/>
        <v>0.84321342262699805</v>
      </c>
      <c r="H28" s="49">
        <v>2790725</v>
      </c>
      <c r="I28" s="49">
        <v>4303623</v>
      </c>
      <c r="J28" s="49">
        <v>3879794.88</v>
      </c>
      <c r="K28" s="62">
        <f t="shared" si="2"/>
        <v>0.90151829749027734</v>
      </c>
    </row>
    <row r="29" spans="2:11">
      <c r="B29" s="53">
        <v>854</v>
      </c>
      <c r="C29" s="52" t="s">
        <v>88</v>
      </c>
      <c r="D29" s="49">
        <v>229000</v>
      </c>
      <c r="E29" s="49">
        <v>391535</v>
      </c>
      <c r="F29" s="49">
        <v>381261.03</v>
      </c>
      <c r="G29" s="62">
        <f t="shared" si="3"/>
        <v>0.97375976604901227</v>
      </c>
      <c r="H29" s="49">
        <v>5691930</v>
      </c>
      <c r="I29" s="49">
        <v>5857825</v>
      </c>
      <c r="J29" s="49">
        <v>5637396.7800000003</v>
      </c>
      <c r="K29" s="62">
        <f t="shared" si="2"/>
        <v>0.9623702961423396</v>
      </c>
    </row>
    <row r="30" spans="2:11">
      <c r="B30" s="53">
        <v>900</v>
      </c>
      <c r="C30" s="52" t="s">
        <v>351</v>
      </c>
      <c r="D30" s="49">
        <v>0</v>
      </c>
      <c r="E30" s="49">
        <v>0</v>
      </c>
      <c r="F30" s="49">
        <v>0</v>
      </c>
      <c r="G30" s="62">
        <v>0</v>
      </c>
      <c r="H30" s="49">
        <v>0</v>
      </c>
      <c r="I30" s="49">
        <v>15000</v>
      </c>
      <c r="J30" s="49">
        <v>15000</v>
      </c>
      <c r="K30" s="62">
        <f t="shared" si="2"/>
        <v>1</v>
      </c>
    </row>
    <row r="31" spans="2:11">
      <c r="B31" s="53">
        <v>921</v>
      </c>
      <c r="C31" s="52" t="s">
        <v>87</v>
      </c>
      <c r="D31" s="49">
        <v>0</v>
      </c>
      <c r="E31" s="49">
        <v>0</v>
      </c>
      <c r="F31" s="49">
        <v>0</v>
      </c>
      <c r="G31" s="62">
        <v>0</v>
      </c>
      <c r="H31" s="49">
        <v>200000</v>
      </c>
      <c r="I31" s="49">
        <v>200000</v>
      </c>
      <c r="J31" s="49">
        <v>199986.13</v>
      </c>
      <c r="K31" s="62">
        <f t="shared" si="2"/>
        <v>0.99993065000000003</v>
      </c>
    </row>
    <row r="32" spans="2:11">
      <c r="B32" s="51">
        <v>926</v>
      </c>
      <c r="C32" s="50" t="s">
        <v>86</v>
      </c>
      <c r="D32" s="49">
        <v>400000</v>
      </c>
      <c r="E32" s="49">
        <v>1166000</v>
      </c>
      <c r="F32" s="49">
        <v>1166000</v>
      </c>
      <c r="G32" s="62">
        <f t="shared" si="3"/>
        <v>1</v>
      </c>
      <c r="H32" s="49">
        <v>512850</v>
      </c>
      <c r="I32" s="49">
        <v>1762850</v>
      </c>
      <c r="J32" s="49">
        <v>1702158.32</v>
      </c>
      <c r="K32" s="62">
        <f t="shared" si="2"/>
        <v>0.96557184105284066</v>
      </c>
    </row>
    <row r="33" spans="2:12" ht="24" customHeight="1">
      <c r="B33" s="48"/>
      <c r="C33" s="47" t="s">
        <v>85</v>
      </c>
      <c r="D33" s="57">
        <f>SUM(D14:D32)</f>
        <v>65698676</v>
      </c>
      <c r="E33" s="57">
        <f>SUM(E14:E32)</f>
        <v>70614964</v>
      </c>
      <c r="F33" s="57">
        <f>SUM(F14:F32)</f>
        <v>70530138.559999987</v>
      </c>
      <c r="G33" s="61">
        <f>+F33/E33</f>
        <v>0.99879876112377519</v>
      </c>
      <c r="H33" s="46">
        <f>SUM(H14:H32)</f>
        <v>74138676</v>
      </c>
      <c r="I33" s="46">
        <f>SUM(I14:I32)</f>
        <v>79483194</v>
      </c>
      <c r="J33" s="46">
        <f>SUM(J14:J32)</f>
        <v>74940797.639999986</v>
      </c>
      <c r="K33" s="61">
        <f t="shared" si="2"/>
        <v>0.94285085775491084</v>
      </c>
      <c r="L33" s="60"/>
    </row>
    <row r="34" spans="2:12">
      <c r="H34" s="30"/>
    </row>
    <row r="35" spans="2:12">
      <c r="B35" s="110" t="s">
        <v>344</v>
      </c>
      <c r="D35" s="23">
        <f>+E33</f>
        <v>70614964</v>
      </c>
      <c r="H35" s="60"/>
    </row>
    <row r="36" spans="2:12">
      <c r="B36" s="110" t="s">
        <v>345</v>
      </c>
      <c r="D36" s="23">
        <f>+I33</f>
        <v>79483194</v>
      </c>
      <c r="E36" s="59"/>
    </row>
    <row r="37" spans="2:12" ht="18" customHeight="1">
      <c r="B37" s="110" t="s">
        <v>346</v>
      </c>
      <c r="D37" s="58">
        <f>+D35-D36</f>
        <v>-8868230</v>
      </c>
    </row>
    <row r="38" spans="2:12" ht="19.5" customHeight="1">
      <c r="D38" s="23"/>
    </row>
    <row r="39" spans="2:12" ht="20.25" customHeight="1">
      <c r="B39" s="110" t="s">
        <v>347</v>
      </c>
      <c r="D39" s="23">
        <f>+F33</f>
        <v>70530138.559999987</v>
      </c>
    </row>
    <row r="40" spans="2:12">
      <c r="B40" s="110" t="s">
        <v>348</v>
      </c>
      <c r="D40" s="23">
        <f>+J33</f>
        <v>74940797.639999986</v>
      </c>
    </row>
    <row r="41" spans="2:12">
      <c r="B41" s="110" t="s">
        <v>453</v>
      </c>
      <c r="D41" s="58">
        <f>+D39-D40</f>
        <v>-4410659.0799999982</v>
      </c>
    </row>
  </sheetData>
  <mergeCells count="5">
    <mergeCell ref="B9:K9"/>
    <mergeCell ref="B12:B13"/>
    <mergeCell ref="C12:C13"/>
    <mergeCell ref="D12:G12"/>
    <mergeCell ref="H12:K12"/>
  </mergeCells>
  <pageMargins left="0.31496062992125984" right="0.31496062992125984" top="0.55118110236220474" bottom="0.55118110236220474" header="0.31496062992125984" footer="0.31496062992125984"/>
  <pageSetup paperSize="9" scale="69" orientation="landscape" verticalDpi="0" r:id="rId1"/>
  <headerFooter>
    <oddFooter>&amp;C&amp;14 14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D1:O125"/>
  <sheetViews>
    <sheetView topLeftCell="A36" zoomScale="80" zoomScaleNormal="80" workbookViewId="0">
      <selection activeCell="E39" sqref="E39"/>
    </sheetView>
  </sheetViews>
  <sheetFormatPr defaultColWidth="10.28515625" defaultRowHeight="15.75"/>
  <cols>
    <col min="1" max="1" width="10.28515625" style="22"/>
    <col min="2" max="2" width="13.7109375" style="22" bestFit="1" customWidth="1"/>
    <col min="3" max="3" width="9" style="22" customWidth="1"/>
    <col min="4" max="4" width="8.85546875" style="22" customWidth="1"/>
    <col min="5" max="5" width="65.140625" style="22" customWidth="1"/>
    <col min="6" max="6" width="19.5703125" style="22" customWidth="1"/>
    <col min="7" max="7" width="18.28515625" style="22" customWidth="1"/>
    <col min="8" max="8" width="14.28515625" style="22" customWidth="1"/>
    <col min="9" max="9" width="18.42578125" style="22" customWidth="1"/>
    <col min="10" max="10" width="9.140625" style="22"/>
    <col min="11" max="11" width="14.85546875" style="22" customWidth="1"/>
    <col min="12" max="13" width="9.140625" style="22"/>
    <col min="14" max="14" width="19.140625" style="22" customWidth="1"/>
    <col min="15" max="15" width="16.140625" style="22" customWidth="1"/>
    <col min="16" max="16384" width="10.28515625" style="22"/>
  </cols>
  <sheetData>
    <row r="1" spans="4:8">
      <c r="F1" s="59"/>
      <c r="G1" s="59"/>
    </row>
    <row r="2" spans="4:8" ht="30" customHeight="1">
      <c r="F2" s="59"/>
      <c r="G2" s="22" t="s">
        <v>239</v>
      </c>
    </row>
    <row r="3" spans="4:8">
      <c r="F3" s="59"/>
      <c r="G3" s="22" t="s">
        <v>264</v>
      </c>
    </row>
    <row r="4" spans="4:8" ht="47.25">
      <c r="F4" s="59"/>
      <c r="G4" s="114" t="s">
        <v>270</v>
      </c>
    </row>
    <row r="5" spans="4:8">
      <c r="F5" s="59"/>
      <c r="G5" s="22" t="s">
        <v>354</v>
      </c>
    </row>
    <row r="6" spans="4:8">
      <c r="F6" s="59"/>
      <c r="G6" s="59"/>
    </row>
    <row r="7" spans="4:8">
      <c r="F7" s="59"/>
      <c r="G7" s="59"/>
    </row>
    <row r="8" spans="4:8">
      <c r="F8" s="59"/>
      <c r="G8" s="59"/>
    </row>
    <row r="9" spans="4:8" ht="35.25" customHeight="1">
      <c r="D9" s="663" t="s">
        <v>355</v>
      </c>
      <c r="E9" s="664"/>
      <c r="F9" s="664"/>
      <c r="G9" s="664"/>
      <c r="H9" s="664"/>
    </row>
    <row r="10" spans="4:8" ht="18.75">
      <c r="D10" s="89"/>
      <c r="E10" s="89"/>
      <c r="F10" s="88"/>
    </row>
    <row r="11" spans="4:8">
      <c r="F11" s="59"/>
      <c r="G11" s="59"/>
    </row>
    <row r="12" spans="4:8">
      <c r="F12" s="59"/>
      <c r="G12" s="59"/>
    </row>
    <row r="13" spans="4:8" ht="47.25" customHeight="1">
      <c r="D13" s="87" t="s">
        <v>0</v>
      </c>
      <c r="E13" s="86" t="s">
        <v>238</v>
      </c>
      <c r="F13" s="84" t="s">
        <v>2</v>
      </c>
      <c r="G13" s="85" t="s">
        <v>3</v>
      </c>
      <c r="H13" s="84" t="s">
        <v>359</v>
      </c>
    </row>
    <row r="14" spans="4:8" ht="21.75" customHeight="1">
      <c r="D14" s="83">
        <v>1</v>
      </c>
      <c r="E14" s="82">
        <v>2</v>
      </c>
      <c r="F14" s="81">
        <v>3</v>
      </c>
      <c r="G14" s="81">
        <v>4</v>
      </c>
      <c r="H14" s="81">
        <v>5</v>
      </c>
    </row>
    <row r="15" spans="4:8" ht="52.5" customHeight="1">
      <c r="D15" s="295">
        <v>2310</v>
      </c>
      <c r="E15" s="296" t="s">
        <v>377</v>
      </c>
      <c r="F15" s="297">
        <v>70000</v>
      </c>
      <c r="G15" s="297">
        <v>70000</v>
      </c>
      <c r="H15" s="298">
        <v>1</v>
      </c>
    </row>
    <row r="16" spans="4:8" ht="54.75" customHeight="1">
      <c r="D16" s="73" t="s">
        <v>34</v>
      </c>
      <c r="E16" s="52" t="s">
        <v>237</v>
      </c>
      <c r="F16" s="74">
        <v>2077721</v>
      </c>
      <c r="G16" s="74">
        <v>1972119.49</v>
      </c>
      <c r="H16" s="71">
        <f>G16/F16*100%</f>
        <v>0.94917435497836333</v>
      </c>
    </row>
    <row r="17" spans="4:11" ht="54.75" customHeight="1">
      <c r="D17" s="73" t="s">
        <v>36</v>
      </c>
      <c r="E17" s="52" t="s">
        <v>236</v>
      </c>
      <c r="F17" s="74">
        <v>130500</v>
      </c>
      <c r="G17" s="74">
        <v>114130</v>
      </c>
      <c r="H17" s="71">
        <f t="shared" ref="H17:H123" si="0">G17/F17*100%</f>
        <v>0.87455938697318003</v>
      </c>
    </row>
    <row r="18" spans="4:11" ht="54.75" customHeight="1">
      <c r="D18" s="73" t="s">
        <v>235</v>
      </c>
      <c r="E18" s="75" t="s">
        <v>234</v>
      </c>
      <c r="F18" s="74">
        <v>1238480</v>
      </c>
      <c r="G18" s="74">
        <v>974265</v>
      </c>
      <c r="H18" s="71">
        <f t="shared" si="0"/>
        <v>0.78666187584781344</v>
      </c>
    </row>
    <row r="19" spans="4:11" ht="31.5">
      <c r="D19" s="73" t="s">
        <v>233</v>
      </c>
      <c r="E19" s="75" t="s">
        <v>232</v>
      </c>
      <c r="F19" s="74">
        <v>132265</v>
      </c>
      <c r="G19" s="74">
        <v>132265</v>
      </c>
      <c r="H19" s="71">
        <f t="shared" si="0"/>
        <v>1</v>
      </c>
    </row>
    <row r="20" spans="4:11" ht="57" customHeight="1">
      <c r="D20" s="73" t="s">
        <v>364</v>
      </c>
      <c r="E20" s="75" t="s">
        <v>378</v>
      </c>
      <c r="F20" s="74">
        <v>50000</v>
      </c>
      <c r="G20" s="74">
        <v>45000</v>
      </c>
      <c r="H20" s="71">
        <f t="shared" si="0"/>
        <v>0.9</v>
      </c>
    </row>
    <row r="21" spans="4:11" ht="47.25">
      <c r="D21" s="73" t="s">
        <v>231</v>
      </c>
      <c r="E21" s="52" t="s">
        <v>230</v>
      </c>
      <c r="F21" s="74">
        <v>50000</v>
      </c>
      <c r="G21" s="74">
        <v>50000</v>
      </c>
      <c r="H21" s="71">
        <f t="shared" si="0"/>
        <v>1</v>
      </c>
      <c r="K21" s="23"/>
    </row>
    <row r="22" spans="4:11" ht="31.5">
      <c r="D22" s="73" t="s">
        <v>229</v>
      </c>
      <c r="E22" s="52" t="s">
        <v>228</v>
      </c>
      <c r="F22" s="74">
        <v>150000</v>
      </c>
      <c r="G22" s="74">
        <v>149805.82999999999</v>
      </c>
      <c r="H22" s="71">
        <f t="shared" si="0"/>
        <v>0.99870553333333323</v>
      </c>
      <c r="K22" s="23"/>
    </row>
    <row r="23" spans="4:11">
      <c r="D23" s="73" t="s">
        <v>379</v>
      </c>
      <c r="E23" s="52" t="s">
        <v>380</v>
      </c>
      <c r="F23" s="74">
        <v>1240</v>
      </c>
      <c r="G23" s="74">
        <v>1240</v>
      </c>
      <c r="H23" s="71">
        <f t="shared" si="0"/>
        <v>1</v>
      </c>
      <c r="K23" s="23"/>
    </row>
    <row r="24" spans="4:11">
      <c r="D24" s="73" t="s">
        <v>227</v>
      </c>
      <c r="E24" s="52" t="s">
        <v>226</v>
      </c>
      <c r="F24" s="74">
        <v>557774</v>
      </c>
      <c r="G24" s="74">
        <v>524980.06999999995</v>
      </c>
      <c r="H24" s="71">
        <f t="shared" si="0"/>
        <v>0.94120570338524201</v>
      </c>
      <c r="K24" s="23"/>
    </row>
    <row r="25" spans="4:11">
      <c r="D25" s="73" t="s">
        <v>225</v>
      </c>
      <c r="E25" s="52" t="s">
        <v>224</v>
      </c>
      <c r="F25" s="72">
        <v>493617</v>
      </c>
      <c r="G25" s="72">
        <v>480070.48</v>
      </c>
      <c r="H25" s="71">
        <f t="shared" si="0"/>
        <v>0.97255661778261282</v>
      </c>
      <c r="K25" s="23"/>
    </row>
    <row r="26" spans="4:11">
      <c r="D26" s="73" t="s">
        <v>381</v>
      </c>
      <c r="E26" s="52" t="s">
        <v>382</v>
      </c>
      <c r="F26" s="72">
        <v>15600</v>
      </c>
      <c r="G26" s="72">
        <v>15600</v>
      </c>
      <c r="H26" s="71">
        <f t="shared" si="0"/>
        <v>1</v>
      </c>
      <c r="K26" s="23"/>
    </row>
    <row r="27" spans="4:11" ht="31.5">
      <c r="D27" s="73" t="s">
        <v>223</v>
      </c>
      <c r="E27" s="52" t="s">
        <v>222</v>
      </c>
      <c r="F27" s="74">
        <v>325061</v>
      </c>
      <c r="G27" s="74">
        <v>325060.90000000002</v>
      </c>
      <c r="H27" s="71">
        <f t="shared" si="0"/>
        <v>0.99999969236543307</v>
      </c>
      <c r="K27" s="23"/>
    </row>
    <row r="28" spans="4:11" ht="27" customHeight="1">
      <c r="D28" s="73" t="s">
        <v>221</v>
      </c>
      <c r="E28" s="52" t="s">
        <v>220</v>
      </c>
      <c r="F28" s="76">
        <v>1335089</v>
      </c>
      <c r="G28" s="76">
        <v>1171395.71</v>
      </c>
      <c r="H28" s="71">
        <f t="shared" si="0"/>
        <v>0.87739147727230171</v>
      </c>
    </row>
    <row r="29" spans="4:11">
      <c r="D29" s="73" t="s">
        <v>219</v>
      </c>
      <c r="E29" s="52" t="s">
        <v>218</v>
      </c>
      <c r="F29" s="74">
        <v>15200</v>
      </c>
      <c r="G29" s="74">
        <v>15200</v>
      </c>
      <c r="H29" s="71">
        <f t="shared" si="0"/>
        <v>1</v>
      </c>
    </row>
    <row r="30" spans="4:11">
      <c r="D30" s="73" t="s">
        <v>217</v>
      </c>
      <c r="E30" s="52" t="s">
        <v>216</v>
      </c>
      <c r="F30" s="74">
        <v>6000</v>
      </c>
      <c r="G30" s="74">
        <v>6000</v>
      </c>
      <c r="H30" s="71">
        <f t="shared" si="0"/>
        <v>1</v>
      </c>
    </row>
    <row r="31" spans="4:11">
      <c r="D31" s="73" t="s">
        <v>215</v>
      </c>
      <c r="E31" s="55" t="s">
        <v>214</v>
      </c>
      <c r="F31" s="74">
        <v>24186319</v>
      </c>
      <c r="G31" s="74">
        <v>23815705.609999999</v>
      </c>
      <c r="H31" s="71">
        <f t="shared" si="0"/>
        <v>0.9846767343968299</v>
      </c>
    </row>
    <row r="32" spans="4:11">
      <c r="D32" s="73" t="s">
        <v>383</v>
      </c>
      <c r="E32" s="55" t="s">
        <v>214</v>
      </c>
      <c r="F32" s="74">
        <v>166532</v>
      </c>
      <c r="G32" s="74">
        <v>166511.72</v>
      </c>
      <c r="H32" s="71">
        <f t="shared" si="0"/>
        <v>0.99987822160305528</v>
      </c>
    </row>
    <row r="33" spans="4:8">
      <c r="D33" s="73" t="s">
        <v>384</v>
      </c>
      <c r="E33" s="55" t="s">
        <v>214</v>
      </c>
      <c r="F33" s="74">
        <v>21475</v>
      </c>
      <c r="G33" s="74">
        <v>21473.279999999999</v>
      </c>
      <c r="H33" s="71">
        <f t="shared" si="0"/>
        <v>0.99991990686845167</v>
      </c>
    </row>
    <row r="34" spans="4:8">
      <c r="D34" s="73" t="s">
        <v>213</v>
      </c>
      <c r="E34" s="55" t="s">
        <v>212</v>
      </c>
      <c r="F34" s="74">
        <v>230305</v>
      </c>
      <c r="G34" s="74">
        <v>230281.79</v>
      </c>
      <c r="H34" s="71">
        <f t="shared" si="0"/>
        <v>0.99989922059877123</v>
      </c>
    </row>
    <row r="35" spans="4:8">
      <c r="D35" s="73" t="s">
        <v>211</v>
      </c>
      <c r="E35" s="55" t="s">
        <v>210</v>
      </c>
      <c r="F35" s="74">
        <v>1676589</v>
      </c>
      <c r="G35" s="74">
        <v>1654932.32</v>
      </c>
      <c r="H35" s="71">
        <f t="shared" si="0"/>
        <v>0.9870828927065608</v>
      </c>
    </row>
    <row r="36" spans="4:8">
      <c r="D36" s="73" t="s">
        <v>385</v>
      </c>
      <c r="E36" s="55" t="s">
        <v>210</v>
      </c>
      <c r="F36" s="74">
        <v>7917</v>
      </c>
      <c r="G36" s="74">
        <v>7915.36</v>
      </c>
      <c r="H36" s="71">
        <f t="shared" si="0"/>
        <v>0.99979285082733349</v>
      </c>
    </row>
    <row r="37" spans="4:8">
      <c r="D37" s="73" t="s">
        <v>386</v>
      </c>
      <c r="E37" s="55" t="s">
        <v>210</v>
      </c>
      <c r="F37" s="74">
        <v>74</v>
      </c>
      <c r="G37" s="74">
        <v>73.08</v>
      </c>
      <c r="H37" s="71">
        <f t="shared" si="0"/>
        <v>0.98756756756756758</v>
      </c>
    </row>
    <row r="38" spans="4:8" ht="31.5">
      <c r="D38" s="73" t="s">
        <v>209</v>
      </c>
      <c r="E38" s="55" t="s">
        <v>208</v>
      </c>
      <c r="F38" s="74">
        <v>3499330</v>
      </c>
      <c r="G38" s="74">
        <v>3499329.76</v>
      </c>
      <c r="H38" s="71">
        <f t="shared" si="0"/>
        <v>0.9999999314154423</v>
      </c>
    </row>
    <row r="39" spans="4:8" ht="31.5">
      <c r="D39" s="73" t="s">
        <v>207</v>
      </c>
      <c r="E39" s="55" t="s">
        <v>206</v>
      </c>
      <c r="F39" s="74">
        <v>356916</v>
      </c>
      <c r="G39" s="74">
        <v>356915.54</v>
      </c>
      <c r="H39" s="71">
        <f t="shared" si="0"/>
        <v>0.99999871118134231</v>
      </c>
    </row>
    <row r="40" spans="4:8" ht="31.5">
      <c r="D40" s="73" t="s">
        <v>205</v>
      </c>
      <c r="E40" s="55" t="s">
        <v>204</v>
      </c>
      <c r="F40" s="74">
        <v>273330</v>
      </c>
      <c r="G40" s="74">
        <v>273329.21999999997</v>
      </c>
      <c r="H40" s="71">
        <f t="shared" si="0"/>
        <v>0.99999714630666214</v>
      </c>
    </row>
    <row r="41" spans="4:8">
      <c r="D41" s="73" t="s">
        <v>203</v>
      </c>
      <c r="E41" s="55" t="s">
        <v>202</v>
      </c>
      <c r="F41" s="74">
        <v>3996545</v>
      </c>
      <c r="G41" s="74">
        <v>3854833.83</v>
      </c>
      <c r="H41" s="71">
        <f t="shared" ref="H41:H42" si="1">G41/F41*100%</f>
        <v>0.9645415802899755</v>
      </c>
    </row>
    <row r="42" spans="4:8">
      <c r="D42" s="73" t="s">
        <v>326</v>
      </c>
      <c r="E42" s="55" t="s">
        <v>202</v>
      </c>
      <c r="F42" s="74">
        <v>27895</v>
      </c>
      <c r="G42" s="74">
        <v>27890.36</v>
      </c>
      <c r="H42" s="71">
        <f t="shared" si="1"/>
        <v>0.99983366194658541</v>
      </c>
    </row>
    <row r="43" spans="4:8">
      <c r="D43" s="73" t="s">
        <v>328</v>
      </c>
      <c r="E43" s="55" t="s">
        <v>202</v>
      </c>
      <c r="F43" s="74">
        <v>3533</v>
      </c>
      <c r="G43" s="74">
        <v>3531.91</v>
      </c>
      <c r="H43" s="71">
        <f t="shared" si="0"/>
        <v>0.99969148032833277</v>
      </c>
    </row>
    <row r="44" spans="4:8">
      <c r="D44" s="73" t="s">
        <v>201</v>
      </c>
      <c r="E44" s="55" t="s">
        <v>200</v>
      </c>
      <c r="F44" s="74">
        <v>655272</v>
      </c>
      <c r="G44" s="74">
        <v>619624.12</v>
      </c>
      <c r="H44" s="71">
        <f t="shared" si="0"/>
        <v>0.94559834694600109</v>
      </c>
    </row>
    <row r="45" spans="4:8">
      <c r="D45" s="73" t="s">
        <v>327</v>
      </c>
      <c r="E45" s="55" t="s">
        <v>200</v>
      </c>
      <c r="F45" s="74">
        <v>4496</v>
      </c>
      <c r="G45" s="74">
        <v>4492.4799999999996</v>
      </c>
      <c r="H45" s="71">
        <f t="shared" ref="H45:H46" si="2">G45/F45*100%</f>
        <v>0.99921708185053371</v>
      </c>
    </row>
    <row r="46" spans="4:8">
      <c r="D46" s="73" t="s">
        <v>329</v>
      </c>
      <c r="E46" s="55" t="s">
        <v>200</v>
      </c>
      <c r="F46" s="74">
        <v>572</v>
      </c>
      <c r="G46" s="74">
        <v>571.63</v>
      </c>
      <c r="H46" s="71">
        <f t="shared" si="2"/>
        <v>0.9993531468531468</v>
      </c>
    </row>
    <row r="47" spans="4:8">
      <c r="D47" s="73" t="s">
        <v>199</v>
      </c>
      <c r="E47" s="52" t="s">
        <v>198</v>
      </c>
      <c r="F47" s="72">
        <v>2626266</v>
      </c>
      <c r="G47" s="72">
        <v>2626266</v>
      </c>
      <c r="H47" s="71">
        <f t="shared" si="0"/>
        <v>1</v>
      </c>
    </row>
    <row r="48" spans="4:8" ht="47.25">
      <c r="D48" s="73" t="s">
        <v>197</v>
      </c>
      <c r="E48" s="52" t="s">
        <v>196</v>
      </c>
      <c r="F48" s="80">
        <v>252000</v>
      </c>
      <c r="G48" s="80">
        <v>143986.70000000001</v>
      </c>
      <c r="H48" s="71">
        <f t="shared" si="0"/>
        <v>0.57137579365079372</v>
      </c>
    </row>
    <row r="49" spans="4:8">
      <c r="D49" s="73" t="s">
        <v>195</v>
      </c>
      <c r="E49" s="52" t="s">
        <v>194</v>
      </c>
      <c r="F49" s="74">
        <v>509646</v>
      </c>
      <c r="G49" s="74">
        <v>444234.65</v>
      </c>
      <c r="H49" s="71">
        <f t="shared" si="0"/>
        <v>0.87165336331492849</v>
      </c>
    </row>
    <row r="50" spans="4:8">
      <c r="D50" s="73" t="s">
        <v>387</v>
      </c>
      <c r="E50" s="52" t="s">
        <v>194</v>
      </c>
      <c r="F50" s="74">
        <v>550</v>
      </c>
      <c r="G50" s="74">
        <v>550</v>
      </c>
      <c r="H50" s="71">
        <f t="shared" si="0"/>
        <v>1</v>
      </c>
    </row>
    <row r="51" spans="4:8">
      <c r="D51" s="73" t="s">
        <v>318</v>
      </c>
      <c r="E51" s="52" t="s">
        <v>194</v>
      </c>
      <c r="F51" s="74">
        <v>362440</v>
      </c>
      <c r="G51" s="74">
        <v>128187.95</v>
      </c>
      <c r="H51" s="71">
        <f t="shared" si="0"/>
        <v>0.35368047125041385</v>
      </c>
    </row>
    <row r="52" spans="4:8">
      <c r="D52" s="73" t="s">
        <v>321</v>
      </c>
      <c r="E52" s="52" t="s">
        <v>194</v>
      </c>
      <c r="F52" s="74">
        <v>60446</v>
      </c>
      <c r="G52" s="74">
        <v>19108.580000000002</v>
      </c>
      <c r="H52" s="71">
        <f t="shared" si="0"/>
        <v>0.31612645998080935</v>
      </c>
    </row>
    <row r="53" spans="4:8" ht="31.5" customHeight="1">
      <c r="D53" s="73" t="s">
        <v>193</v>
      </c>
      <c r="E53" s="55" t="s">
        <v>192</v>
      </c>
      <c r="F53" s="74">
        <v>147572</v>
      </c>
      <c r="G53" s="74">
        <v>147571.96</v>
      </c>
      <c r="H53" s="71">
        <f t="shared" si="0"/>
        <v>0.99999972894587041</v>
      </c>
    </row>
    <row r="54" spans="4:8">
      <c r="D54" s="73" t="s">
        <v>191</v>
      </c>
      <c r="E54" s="52" t="s">
        <v>190</v>
      </c>
      <c r="F54" s="74">
        <v>3270618</v>
      </c>
      <c r="G54" s="74">
        <v>2933137.15</v>
      </c>
      <c r="H54" s="71">
        <f t="shared" si="0"/>
        <v>0.89681434823632722</v>
      </c>
    </row>
    <row r="55" spans="4:8">
      <c r="D55" s="73" t="s">
        <v>388</v>
      </c>
      <c r="E55" s="52" t="s">
        <v>190</v>
      </c>
      <c r="F55" s="74">
        <v>657</v>
      </c>
      <c r="G55" s="74">
        <v>657</v>
      </c>
      <c r="H55" s="71">
        <f t="shared" si="0"/>
        <v>1</v>
      </c>
    </row>
    <row r="56" spans="4:8">
      <c r="D56" s="73" t="s">
        <v>319</v>
      </c>
      <c r="E56" s="52" t="s">
        <v>190</v>
      </c>
      <c r="F56" s="74">
        <v>122043</v>
      </c>
      <c r="G56" s="74">
        <v>121947.91</v>
      </c>
      <c r="H56" s="71">
        <f t="shared" si="0"/>
        <v>0.99922084838950209</v>
      </c>
    </row>
    <row r="57" spans="4:8">
      <c r="D57" s="73" t="s">
        <v>322</v>
      </c>
      <c r="E57" s="52" t="s">
        <v>190</v>
      </c>
      <c r="F57" s="74">
        <v>21207</v>
      </c>
      <c r="G57" s="74">
        <v>21200.82</v>
      </c>
      <c r="H57" s="71">
        <f t="shared" si="0"/>
        <v>0.9997085867873815</v>
      </c>
    </row>
    <row r="58" spans="4:8">
      <c r="D58" s="73" t="s">
        <v>189</v>
      </c>
      <c r="E58" s="52" t="s">
        <v>188</v>
      </c>
      <c r="F58" s="74">
        <v>501671</v>
      </c>
      <c r="G58" s="74">
        <v>499205.75</v>
      </c>
      <c r="H58" s="71">
        <f t="shared" si="0"/>
        <v>0.99508592284584918</v>
      </c>
    </row>
    <row r="59" spans="4:8">
      <c r="D59" s="73" t="s">
        <v>389</v>
      </c>
      <c r="E59" s="52" t="s">
        <v>188</v>
      </c>
      <c r="F59" s="74">
        <v>6312</v>
      </c>
      <c r="G59" s="74">
        <v>6311.52</v>
      </c>
      <c r="H59" s="71">
        <f t="shared" si="0"/>
        <v>0.9999239543726236</v>
      </c>
    </row>
    <row r="60" spans="4:8">
      <c r="D60" s="73" t="s">
        <v>390</v>
      </c>
      <c r="E60" s="52" t="s">
        <v>188</v>
      </c>
      <c r="F60" s="74">
        <v>335</v>
      </c>
      <c r="G60" s="74">
        <v>334.16</v>
      </c>
      <c r="H60" s="71">
        <f t="shared" si="0"/>
        <v>0.9974925373134329</v>
      </c>
    </row>
    <row r="61" spans="4:8">
      <c r="D61" s="73" t="s">
        <v>187</v>
      </c>
      <c r="E61" s="52" t="s">
        <v>186</v>
      </c>
      <c r="F61" s="74">
        <v>51326</v>
      </c>
      <c r="G61" s="74">
        <v>49384.65</v>
      </c>
      <c r="H61" s="71">
        <f t="shared" si="0"/>
        <v>0.96217609009079219</v>
      </c>
    </row>
    <row r="62" spans="4:8" ht="18.75" customHeight="1">
      <c r="D62" s="79" t="s">
        <v>185</v>
      </c>
      <c r="E62" s="78" t="s">
        <v>184</v>
      </c>
      <c r="F62" s="74">
        <v>300246</v>
      </c>
      <c r="G62" s="74">
        <v>299469.28000000003</v>
      </c>
      <c r="H62" s="71">
        <f t="shared" si="0"/>
        <v>0.99741305462853802</v>
      </c>
    </row>
    <row r="63" spans="4:8" ht="18.75" customHeight="1">
      <c r="D63" s="79" t="s">
        <v>391</v>
      </c>
      <c r="E63" s="78" t="s">
        <v>184</v>
      </c>
      <c r="F63" s="74">
        <v>3593</v>
      </c>
      <c r="G63" s="74">
        <v>3593</v>
      </c>
      <c r="H63" s="71">
        <f t="shared" si="0"/>
        <v>1</v>
      </c>
    </row>
    <row r="64" spans="4:8" ht="18.75" customHeight="1">
      <c r="D64" s="79" t="s">
        <v>392</v>
      </c>
      <c r="E64" s="78" t="s">
        <v>184</v>
      </c>
      <c r="F64" s="74">
        <v>181411</v>
      </c>
      <c r="G64" s="74">
        <v>175489.08</v>
      </c>
      <c r="H64" s="71">
        <f t="shared" si="0"/>
        <v>0.96735633451113767</v>
      </c>
    </row>
    <row r="65" spans="4:8" ht="18.75" customHeight="1">
      <c r="D65" s="79" t="s">
        <v>393</v>
      </c>
      <c r="E65" s="78" t="s">
        <v>184</v>
      </c>
      <c r="F65" s="74">
        <v>30758</v>
      </c>
      <c r="G65" s="74">
        <v>30582.9</v>
      </c>
      <c r="H65" s="71">
        <f t="shared" si="0"/>
        <v>0.99430717211782305</v>
      </c>
    </row>
    <row r="66" spans="4:8" ht="31.5" customHeight="1">
      <c r="D66" s="79" t="s">
        <v>183</v>
      </c>
      <c r="E66" s="78" t="s">
        <v>182</v>
      </c>
      <c r="F66" s="74">
        <v>5267</v>
      </c>
      <c r="G66" s="74">
        <v>5266.11</v>
      </c>
      <c r="H66" s="71">
        <f t="shared" si="0"/>
        <v>0.99983102335295226</v>
      </c>
    </row>
    <row r="67" spans="4:8">
      <c r="D67" s="73" t="s">
        <v>181</v>
      </c>
      <c r="E67" s="52" t="s">
        <v>180</v>
      </c>
      <c r="F67" s="74">
        <v>2054266</v>
      </c>
      <c r="G67" s="74">
        <v>1975471.02</v>
      </c>
      <c r="H67" s="71">
        <f t="shared" si="0"/>
        <v>0.96164324386423183</v>
      </c>
    </row>
    <row r="68" spans="4:8">
      <c r="D68" s="73" t="s">
        <v>179</v>
      </c>
      <c r="E68" s="52" t="s">
        <v>178</v>
      </c>
      <c r="F68" s="74">
        <v>1772544</v>
      </c>
      <c r="G68" s="74">
        <v>1742580.83</v>
      </c>
      <c r="H68" s="71">
        <f t="shared" si="0"/>
        <v>0.98309595135579153</v>
      </c>
    </row>
    <row r="69" spans="4:8">
      <c r="D69" s="73" t="s">
        <v>177</v>
      </c>
      <c r="E69" s="52" t="s">
        <v>176</v>
      </c>
      <c r="F69" s="74">
        <v>54718</v>
      </c>
      <c r="G69" s="74">
        <v>52247.45</v>
      </c>
      <c r="H69" s="71">
        <f t="shared" si="0"/>
        <v>0.95484940970064691</v>
      </c>
    </row>
    <row r="70" spans="4:8">
      <c r="D70" s="73" t="s">
        <v>175</v>
      </c>
      <c r="E70" s="52" t="s">
        <v>174</v>
      </c>
      <c r="F70" s="74">
        <v>2967602</v>
      </c>
      <c r="G70" s="74">
        <v>2845333.26</v>
      </c>
      <c r="H70" s="71">
        <f t="shared" si="0"/>
        <v>0.95879880792639971</v>
      </c>
    </row>
    <row r="71" spans="4:8">
      <c r="D71" s="73" t="s">
        <v>394</v>
      </c>
      <c r="E71" s="52" t="s">
        <v>174</v>
      </c>
      <c r="F71" s="74">
        <v>16729</v>
      </c>
      <c r="G71" s="74">
        <v>15771.11</v>
      </c>
      <c r="H71" s="71">
        <f t="shared" si="0"/>
        <v>0.94274074959650911</v>
      </c>
    </row>
    <row r="72" spans="4:8">
      <c r="D72" s="73" t="s">
        <v>320</v>
      </c>
      <c r="E72" s="52" t="s">
        <v>174</v>
      </c>
      <c r="F72" s="74">
        <v>223800</v>
      </c>
      <c r="G72" s="74">
        <v>165485.06</v>
      </c>
      <c r="H72" s="71">
        <f t="shared" si="0"/>
        <v>0.73943279714030385</v>
      </c>
    </row>
    <row r="73" spans="4:8">
      <c r="D73" s="73" t="s">
        <v>323</v>
      </c>
      <c r="E73" s="52" t="s">
        <v>174</v>
      </c>
      <c r="F73" s="74">
        <v>24461</v>
      </c>
      <c r="G73" s="74">
        <v>17926.810000000001</v>
      </c>
      <c r="H73" s="71">
        <f t="shared" si="0"/>
        <v>0.73287314500633671</v>
      </c>
    </row>
    <row r="74" spans="4:8">
      <c r="D74" s="73" t="s">
        <v>173</v>
      </c>
      <c r="E74" s="52" t="s">
        <v>172</v>
      </c>
      <c r="F74" s="74">
        <v>48205</v>
      </c>
      <c r="G74" s="74">
        <v>40533.99</v>
      </c>
      <c r="H74" s="71">
        <f t="shared" si="0"/>
        <v>0.84086692251841089</v>
      </c>
    </row>
    <row r="75" spans="4:8">
      <c r="D75" s="73" t="s">
        <v>171</v>
      </c>
      <c r="E75" s="52" t="s">
        <v>170</v>
      </c>
      <c r="F75" s="74">
        <v>43843</v>
      </c>
      <c r="G75" s="74">
        <v>38937.31</v>
      </c>
      <c r="H75" s="71">
        <f t="shared" si="0"/>
        <v>0.88810779371849546</v>
      </c>
    </row>
    <row r="76" spans="4:8">
      <c r="D76" s="73" t="s">
        <v>169</v>
      </c>
      <c r="E76" s="52" t="s">
        <v>168</v>
      </c>
      <c r="F76" s="74">
        <v>135696</v>
      </c>
      <c r="G76" s="74">
        <v>124309.49</v>
      </c>
      <c r="H76" s="71">
        <f t="shared" si="0"/>
        <v>0.9160880939747672</v>
      </c>
    </row>
    <row r="77" spans="4:8">
      <c r="D77" s="73" t="s">
        <v>167</v>
      </c>
      <c r="E77" s="52" t="s">
        <v>166</v>
      </c>
      <c r="F77" s="74">
        <v>6900</v>
      </c>
      <c r="G77" s="74">
        <v>4865.6400000000003</v>
      </c>
      <c r="H77" s="71">
        <f t="shared" si="0"/>
        <v>0.70516521739130444</v>
      </c>
    </row>
    <row r="78" spans="4:8">
      <c r="D78" s="73" t="s">
        <v>165</v>
      </c>
      <c r="E78" s="52" t="s">
        <v>164</v>
      </c>
      <c r="F78" s="74">
        <v>1000</v>
      </c>
      <c r="G78" s="74">
        <v>0</v>
      </c>
      <c r="H78" s="71">
        <f t="shared" si="0"/>
        <v>0</v>
      </c>
    </row>
    <row r="79" spans="4:8" ht="31.5">
      <c r="D79" s="73" t="s">
        <v>163</v>
      </c>
      <c r="E79" s="75" t="s">
        <v>162</v>
      </c>
      <c r="F79" s="74">
        <v>61921</v>
      </c>
      <c r="G79" s="74">
        <v>55613.61</v>
      </c>
      <c r="H79" s="71">
        <f t="shared" si="0"/>
        <v>0.89813811146460809</v>
      </c>
    </row>
    <row r="80" spans="4:8">
      <c r="D80" s="73" t="s">
        <v>161</v>
      </c>
      <c r="E80" s="52" t="s">
        <v>160</v>
      </c>
      <c r="F80" s="74">
        <v>82362</v>
      </c>
      <c r="G80" s="74">
        <v>75134.27</v>
      </c>
      <c r="H80" s="71">
        <f t="shared" si="0"/>
        <v>0.91224436026322819</v>
      </c>
    </row>
    <row r="81" spans="4:8">
      <c r="D81" s="73" t="s">
        <v>395</v>
      </c>
      <c r="E81" s="52" t="s">
        <v>160</v>
      </c>
      <c r="F81" s="74">
        <v>550</v>
      </c>
      <c r="G81" s="74">
        <v>294.2</v>
      </c>
      <c r="H81" s="71">
        <f t="shared" si="0"/>
        <v>0.53490909090909089</v>
      </c>
    </row>
    <row r="82" spans="4:8">
      <c r="D82" s="73" t="s">
        <v>396</v>
      </c>
      <c r="E82" s="52" t="s">
        <v>160</v>
      </c>
      <c r="F82" s="74">
        <v>285</v>
      </c>
      <c r="G82" s="74">
        <v>184.05</v>
      </c>
      <c r="H82" s="71">
        <f t="shared" si="0"/>
        <v>0.64578947368421058</v>
      </c>
    </row>
    <row r="83" spans="4:8">
      <c r="D83" s="73" t="s">
        <v>397</v>
      </c>
      <c r="E83" s="52" t="s">
        <v>160</v>
      </c>
      <c r="F83" s="74">
        <v>15</v>
      </c>
      <c r="G83" s="74">
        <v>9.75</v>
      </c>
      <c r="H83" s="71">
        <f t="shared" si="0"/>
        <v>0.65</v>
      </c>
    </row>
    <row r="84" spans="4:8">
      <c r="D84" s="73" t="s">
        <v>159</v>
      </c>
      <c r="E84" s="52" t="s">
        <v>158</v>
      </c>
      <c r="F84" s="74">
        <v>14259</v>
      </c>
      <c r="G84" s="74">
        <v>9335.35</v>
      </c>
      <c r="H84" s="71">
        <f t="shared" si="0"/>
        <v>0.65469878673118731</v>
      </c>
    </row>
    <row r="85" spans="4:8">
      <c r="D85" s="73" t="s">
        <v>398</v>
      </c>
      <c r="E85" s="52" t="s">
        <v>158</v>
      </c>
      <c r="F85" s="74">
        <v>76959</v>
      </c>
      <c r="G85" s="74">
        <v>13386.94</v>
      </c>
      <c r="H85" s="71">
        <f t="shared" si="0"/>
        <v>0.17394898582362037</v>
      </c>
    </row>
    <row r="86" spans="4:8">
      <c r="D86" s="73" t="s">
        <v>157</v>
      </c>
      <c r="E86" s="52" t="s">
        <v>156</v>
      </c>
      <c r="F86" s="74">
        <v>111927</v>
      </c>
      <c r="G86" s="74">
        <v>109230.01</v>
      </c>
      <c r="H86" s="71">
        <f t="shared" si="0"/>
        <v>0.97590402673170906</v>
      </c>
    </row>
    <row r="87" spans="4:8">
      <c r="D87" s="73" t="s">
        <v>399</v>
      </c>
      <c r="E87" s="52" t="s">
        <v>156</v>
      </c>
      <c r="F87" s="74">
        <v>169</v>
      </c>
      <c r="G87" s="74">
        <v>169</v>
      </c>
      <c r="H87" s="71">
        <f t="shared" si="0"/>
        <v>1</v>
      </c>
    </row>
    <row r="88" spans="4:8">
      <c r="D88" s="73" t="s">
        <v>400</v>
      </c>
      <c r="E88" s="52" t="s">
        <v>156</v>
      </c>
      <c r="F88" s="74">
        <v>88</v>
      </c>
      <c r="G88" s="74">
        <v>88</v>
      </c>
      <c r="H88" s="71">
        <f t="shared" si="0"/>
        <v>1</v>
      </c>
    </row>
    <row r="89" spans="4:8">
      <c r="D89" s="73" t="s">
        <v>401</v>
      </c>
      <c r="E89" s="52" t="s">
        <v>156</v>
      </c>
      <c r="F89" s="74">
        <v>5</v>
      </c>
      <c r="G89" s="74">
        <v>5</v>
      </c>
      <c r="H89" s="71">
        <f t="shared" si="0"/>
        <v>1</v>
      </c>
    </row>
    <row r="90" spans="4:8">
      <c r="D90" s="73" t="s">
        <v>155</v>
      </c>
      <c r="E90" s="52" t="s">
        <v>154</v>
      </c>
      <c r="F90" s="74">
        <v>1357650</v>
      </c>
      <c r="G90" s="74">
        <v>1344931.62</v>
      </c>
      <c r="H90" s="71">
        <f t="shared" si="0"/>
        <v>0.99063206275549676</v>
      </c>
    </row>
    <row r="91" spans="4:8">
      <c r="D91" s="73" t="s">
        <v>402</v>
      </c>
      <c r="E91" s="52" t="s">
        <v>154</v>
      </c>
      <c r="F91" s="74">
        <v>950</v>
      </c>
      <c r="G91" s="74">
        <v>949.76</v>
      </c>
      <c r="H91" s="71">
        <f t="shared" si="0"/>
        <v>0.99974736842105261</v>
      </c>
    </row>
    <row r="92" spans="4:8">
      <c r="D92" s="73" t="s">
        <v>403</v>
      </c>
      <c r="E92" s="52" t="s">
        <v>154</v>
      </c>
      <c r="F92" s="74">
        <v>51</v>
      </c>
      <c r="G92" s="74">
        <v>50.28</v>
      </c>
      <c r="H92" s="71">
        <f t="shared" si="0"/>
        <v>0.98588235294117654</v>
      </c>
    </row>
    <row r="93" spans="4:8">
      <c r="D93" s="73" t="s">
        <v>153</v>
      </c>
      <c r="E93" s="52" t="s">
        <v>152</v>
      </c>
      <c r="F93" s="74">
        <v>50205</v>
      </c>
      <c r="G93" s="74">
        <v>48933</v>
      </c>
      <c r="H93" s="71">
        <f t="shared" si="0"/>
        <v>0.97466387809979083</v>
      </c>
    </row>
    <row r="94" spans="4:8">
      <c r="D94" s="73" t="s">
        <v>151</v>
      </c>
      <c r="E94" s="52" t="s">
        <v>150</v>
      </c>
      <c r="F94" s="74">
        <v>1200</v>
      </c>
      <c r="G94" s="74">
        <v>1121</v>
      </c>
      <c r="H94" s="71">
        <f t="shared" si="0"/>
        <v>0.9341666666666667</v>
      </c>
    </row>
    <row r="95" spans="4:8">
      <c r="D95" s="77" t="s">
        <v>149</v>
      </c>
      <c r="E95" s="52" t="s">
        <v>148</v>
      </c>
      <c r="F95" s="74">
        <v>1754</v>
      </c>
      <c r="G95" s="74">
        <v>975.83</v>
      </c>
      <c r="H95" s="71">
        <f t="shared" si="0"/>
        <v>0.55634549600912198</v>
      </c>
    </row>
    <row r="96" spans="4:8">
      <c r="D96" s="73" t="s">
        <v>147</v>
      </c>
      <c r="E96" s="52" t="s">
        <v>146</v>
      </c>
      <c r="F96" s="74">
        <v>1843</v>
      </c>
      <c r="G96" s="74">
        <v>1702.98</v>
      </c>
      <c r="H96" s="71">
        <f t="shared" si="0"/>
        <v>0.924026044492675</v>
      </c>
    </row>
    <row r="97" spans="4:8">
      <c r="D97" s="73" t="s">
        <v>145</v>
      </c>
      <c r="E97" s="52" t="s">
        <v>144</v>
      </c>
      <c r="F97" s="74">
        <v>126279</v>
      </c>
      <c r="G97" s="74">
        <v>102642</v>
      </c>
      <c r="H97" s="71">
        <f t="shared" si="0"/>
        <v>0.81281923360178654</v>
      </c>
    </row>
    <row r="98" spans="4:8">
      <c r="D98" s="73" t="s">
        <v>143</v>
      </c>
      <c r="E98" s="75" t="s">
        <v>142</v>
      </c>
      <c r="F98" s="74">
        <v>2470</v>
      </c>
      <c r="G98" s="74">
        <v>2470</v>
      </c>
      <c r="H98" s="71">
        <f t="shared" si="0"/>
        <v>1</v>
      </c>
    </row>
    <row r="99" spans="4:8" ht="21" customHeight="1">
      <c r="D99" s="73" t="s">
        <v>414</v>
      </c>
      <c r="E99" s="75" t="s">
        <v>24</v>
      </c>
      <c r="F99" s="74">
        <v>2605</v>
      </c>
      <c r="G99" s="74">
        <v>1405.85</v>
      </c>
      <c r="H99" s="71">
        <f t="shared" si="0"/>
        <v>0.53967370441458729</v>
      </c>
    </row>
    <row r="100" spans="4:8">
      <c r="D100" s="73" t="s">
        <v>141</v>
      </c>
      <c r="E100" s="52" t="s">
        <v>140</v>
      </c>
      <c r="F100" s="74">
        <v>14100</v>
      </c>
      <c r="G100" s="74">
        <v>7525</v>
      </c>
      <c r="H100" s="71">
        <f t="shared" si="0"/>
        <v>0.53368794326241131</v>
      </c>
    </row>
    <row r="101" spans="4:8">
      <c r="D101" s="73" t="s">
        <v>139</v>
      </c>
      <c r="E101" s="52" t="s">
        <v>138</v>
      </c>
      <c r="F101" s="74">
        <v>3182</v>
      </c>
      <c r="G101" s="74">
        <v>615.04999999999995</v>
      </c>
      <c r="H101" s="71">
        <f t="shared" si="0"/>
        <v>0.19329038340666246</v>
      </c>
    </row>
    <row r="102" spans="4:8">
      <c r="D102" s="73" t="s">
        <v>137</v>
      </c>
      <c r="E102" s="75" t="s">
        <v>136</v>
      </c>
      <c r="F102" s="74">
        <v>193174</v>
      </c>
      <c r="G102" s="74">
        <v>169560.15</v>
      </c>
      <c r="H102" s="71">
        <f t="shared" si="0"/>
        <v>0.87775865282077292</v>
      </c>
    </row>
    <row r="103" spans="4:8" ht="31.5">
      <c r="D103" s="73" t="s">
        <v>135</v>
      </c>
      <c r="E103" s="75" t="s">
        <v>134</v>
      </c>
      <c r="F103" s="74">
        <v>47582</v>
      </c>
      <c r="G103" s="74">
        <v>42263.73</v>
      </c>
      <c r="H103" s="71">
        <f t="shared" si="0"/>
        <v>0.88822937245176758</v>
      </c>
    </row>
    <row r="104" spans="4:8" ht="31.5">
      <c r="D104" s="73" t="s">
        <v>404</v>
      </c>
      <c r="E104" s="75" t="s">
        <v>134</v>
      </c>
      <c r="F104" s="74">
        <v>44</v>
      </c>
      <c r="G104" s="74">
        <v>44</v>
      </c>
      <c r="H104" s="71">
        <f t="shared" si="0"/>
        <v>1</v>
      </c>
    </row>
    <row r="105" spans="4:8" ht="31.5">
      <c r="D105" s="73" t="s">
        <v>405</v>
      </c>
      <c r="E105" s="75" t="s">
        <v>134</v>
      </c>
      <c r="F105" s="74">
        <v>15323</v>
      </c>
      <c r="G105" s="74">
        <v>14961.29</v>
      </c>
      <c r="H105" s="71">
        <f t="shared" si="0"/>
        <v>0.97639430920837966</v>
      </c>
    </row>
    <row r="106" spans="4:8" ht="31.5">
      <c r="D106" s="73" t="s">
        <v>406</v>
      </c>
      <c r="E106" s="75" t="s">
        <v>134</v>
      </c>
      <c r="F106" s="74">
        <v>2648</v>
      </c>
      <c r="G106" s="74">
        <v>2583.27</v>
      </c>
      <c r="H106" s="71">
        <f t="shared" si="0"/>
        <v>0.97555513595166166</v>
      </c>
    </row>
    <row r="107" spans="4:8">
      <c r="D107" s="73" t="s">
        <v>133</v>
      </c>
      <c r="E107" s="52" t="s">
        <v>132</v>
      </c>
      <c r="F107" s="74">
        <v>138451</v>
      </c>
      <c r="G107" s="74">
        <v>128871.93</v>
      </c>
      <c r="H107" s="71">
        <f t="shared" si="0"/>
        <v>0.93081256184498484</v>
      </c>
    </row>
    <row r="108" spans="4:8">
      <c r="D108" s="73" t="s">
        <v>407</v>
      </c>
      <c r="E108" s="52" t="s">
        <v>132</v>
      </c>
      <c r="F108" s="74">
        <v>465</v>
      </c>
      <c r="G108" s="74">
        <v>465</v>
      </c>
      <c r="H108" s="71">
        <f t="shared" si="0"/>
        <v>1</v>
      </c>
    </row>
    <row r="109" spans="4:8">
      <c r="D109" s="73" t="s">
        <v>408</v>
      </c>
      <c r="E109" s="52" t="s">
        <v>132</v>
      </c>
      <c r="F109" s="74">
        <v>46402</v>
      </c>
      <c r="G109" s="74">
        <v>45453.65</v>
      </c>
      <c r="H109" s="71">
        <f t="shared" si="0"/>
        <v>0.97956230334899363</v>
      </c>
    </row>
    <row r="110" spans="4:8">
      <c r="D110" s="73" t="s">
        <v>409</v>
      </c>
      <c r="E110" s="52" t="s">
        <v>132</v>
      </c>
      <c r="F110" s="74">
        <v>6749</v>
      </c>
      <c r="G110" s="74">
        <v>6540.88</v>
      </c>
      <c r="H110" s="71">
        <f t="shared" si="0"/>
        <v>0.96916283893910216</v>
      </c>
    </row>
    <row r="111" spans="4:8">
      <c r="D111" s="73" t="s">
        <v>131</v>
      </c>
      <c r="E111" s="52" t="s">
        <v>130</v>
      </c>
      <c r="F111" s="76">
        <v>176402</v>
      </c>
      <c r="G111" s="76">
        <v>0</v>
      </c>
      <c r="H111" s="71">
        <f t="shared" si="0"/>
        <v>0</v>
      </c>
    </row>
    <row r="112" spans="4:8">
      <c r="D112" s="73" t="s">
        <v>129</v>
      </c>
      <c r="E112" s="52" t="s">
        <v>128</v>
      </c>
      <c r="F112" s="74">
        <v>13113038</v>
      </c>
      <c r="G112" s="74">
        <v>12141189.25</v>
      </c>
      <c r="H112" s="71">
        <f t="shared" si="0"/>
        <v>0.92588683491956636</v>
      </c>
    </row>
    <row r="113" spans="4:15">
      <c r="D113" s="73" t="s">
        <v>410</v>
      </c>
      <c r="E113" s="52" t="s">
        <v>128</v>
      </c>
      <c r="F113" s="74">
        <v>1623949</v>
      </c>
      <c r="G113" s="74">
        <v>1610101.94</v>
      </c>
      <c r="H113" s="71">
        <f t="shared" si="0"/>
        <v>0.9914732174470996</v>
      </c>
    </row>
    <row r="114" spans="4:15">
      <c r="D114" s="73" t="s">
        <v>411</v>
      </c>
      <c r="E114" s="52" t="s">
        <v>128</v>
      </c>
      <c r="F114" s="74">
        <v>1623949</v>
      </c>
      <c r="G114" s="74">
        <v>1610101.95</v>
      </c>
      <c r="H114" s="71">
        <f t="shared" si="0"/>
        <v>0.9914732236049284</v>
      </c>
    </row>
    <row r="115" spans="4:15" ht="31.5" customHeight="1">
      <c r="D115" s="73" t="s">
        <v>127</v>
      </c>
      <c r="E115" s="52" t="s">
        <v>126</v>
      </c>
      <c r="F115" s="74">
        <v>354258</v>
      </c>
      <c r="G115" s="74">
        <v>341051.82</v>
      </c>
      <c r="H115" s="71">
        <f t="shared" si="0"/>
        <v>0.96272157580068762</v>
      </c>
    </row>
    <row r="116" spans="4:15" ht="31.5" customHeight="1">
      <c r="D116" s="73" t="s">
        <v>412</v>
      </c>
      <c r="E116" s="52" t="s">
        <v>126</v>
      </c>
      <c r="F116" s="74">
        <v>8720</v>
      </c>
      <c r="G116" s="74">
        <v>8719.2099999999991</v>
      </c>
      <c r="H116" s="71">
        <f t="shared" si="0"/>
        <v>0.99990940366972469</v>
      </c>
    </row>
    <row r="117" spans="4:15" ht="31.5" customHeight="1">
      <c r="D117" s="73" t="s">
        <v>413</v>
      </c>
      <c r="E117" s="52" t="s">
        <v>126</v>
      </c>
      <c r="F117" s="74">
        <v>231</v>
      </c>
      <c r="G117" s="74">
        <v>230.79</v>
      </c>
      <c r="H117" s="71">
        <f t="shared" si="0"/>
        <v>0.99909090909090903</v>
      </c>
    </row>
    <row r="118" spans="4:15" ht="47.25">
      <c r="D118" s="73" t="s">
        <v>373</v>
      </c>
      <c r="E118" s="75" t="s">
        <v>415</v>
      </c>
      <c r="F118" s="74">
        <v>577500</v>
      </c>
      <c r="G118" s="74">
        <v>577500</v>
      </c>
      <c r="H118" s="71">
        <f t="shared" si="0"/>
        <v>1</v>
      </c>
    </row>
    <row r="119" spans="4:15">
      <c r="D119" s="73" t="s">
        <v>125</v>
      </c>
      <c r="E119" s="75" t="s">
        <v>124</v>
      </c>
      <c r="F119" s="74">
        <v>30000</v>
      </c>
      <c r="G119" s="74">
        <v>0</v>
      </c>
      <c r="H119" s="71">
        <f t="shared" si="0"/>
        <v>0</v>
      </c>
    </row>
    <row r="120" spans="4:15">
      <c r="D120" s="73" t="s">
        <v>123</v>
      </c>
      <c r="E120" s="75" t="s">
        <v>122</v>
      </c>
      <c r="F120" s="74">
        <v>3705</v>
      </c>
      <c r="G120" s="74">
        <v>3705</v>
      </c>
      <c r="H120" s="71">
        <f t="shared" si="0"/>
        <v>1</v>
      </c>
    </row>
    <row r="121" spans="4:15">
      <c r="D121" s="73" t="s">
        <v>121</v>
      </c>
      <c r="E121" s="52" t="s">
        <v>120</v>
      </c>
      <c r="F121" s="72">
        <v>750000</v>
      </c>
      <c r="G121" s="72">
        <v>0</v>
      </c>
      <c r="H121" s="71">
        <f t="shared" si="0"/>
        <v>0</v>
      </c>
    </row>
    <row r="122" spans="4:15">
      <c r="D122" s="73" t="s">
        <v>119</v>
      </c>
      <c r="E122" s="50" t="s">
        <v>118</v>
      </c>
      <c r="F122" s="72">
        <v>500000</v>
      </c>
      <c r="G122" s="72">
        <v>397625.27</v>
      </c>
      <c r="H122" s="71">
        <f t="shared" si="0"/>
        <v>0.79525054000000006</v>
      </c>
    </row>
    <row r="123" spans="4:15">
      <c r="D123" s="73" t="s">
        <v>416</v>
      </c>
      <c r="E123" s="50" t="s">
        <v>417</v>
      </c>
      <c r="F123" s="72">
        <v>800000</v>
      </c>
      <c r="G123" s="72">
        <v>798564.33</v>
      </c>
      <c r="H123" s="71">
        <f t="shared" si="0"/>
        <v>0.99820541249999994</v>
      </c>
    </row>
    <row r="124" spans="4:15" ht="18.75">
      <c r="D124" s="665" t="s">
        <v>117</v>
      </c>
      <c r="E124" s="666"/>
      <c r="F124" s="70">
        <f>SUM(F15:F123)</f>
        <v>79483194</v>
      </c>
      <c r="G124" s="70">
        <f>SUM(G15:G123)</f>
        <v>74940797.639999971</v>
      </c>
      <c r="H124" s="69">
        <f>G124/F124*100%</f>
        <v>0.94285085775491073</v>
      </c>
    </row>
    <row r="125" spans="4:15">
      <c r="F125" s="59"/>
      <c r="G125" s="59"/>
      <c r="N125" s="59"/>
      <c r="O125" s="59"/>
    </row>
  </sheetData>
  <mergeCells count="2">
    <mergeCell ref="D9:H9"/>
    <mergeCell ref="D124:E124"/>
  </mergeCells>
  <pageMargins left="0.70866141732283472" right="0.70866141732283472" top="0.74803149606299213" bottom="0.74803149606299213" header="0.31496062992125984" footer="0.31496062992125984"/>
  <pageSetup paperSize="9" scale="55" orientation="portrait" horizontalDpi="4294967292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Q160"/>
  <sheetViews>
    <sheetView topLeftCell="A143" zoomScale="90" zoomScaleNormal="90" workbookViewId="0">
      <selection activeCell="G20" sqref="G20"/>
    </sheetView>
  </sheetViews>
  <sheetFormatPr defaultColWidth="10.28515625" defaultRowHeight="15.75"/>
  <cols>
    <col min="1" max="1" width="10.28515625" style="115"/>
    <col min="2" max="2" width="8.28515625" style="115" customWidth="1"/>
    <col min="3" max="3" width="12.140625" style="115" customWidth="1"/>
    <col min="4" max="4" width="7.28515625" style="115" customWidth="1"/>
    <col min="5" max="5" width="42.85546875" style="115" customWidth="1"/>
    <col min="6" max="6" width="18.140625" style="115" customWidth="1"/>
    <col min="7" max="8" width="20.28515625" style="115" customWidth="1"/>
    <col min="9" max="9" width="14.85546875" style="115" customWidth="1"/>
    <col min="10" max="10" width="20.7109375" style="115" customWidth="1"/>
    <col min="11" max="11" width="17.28515625" style="115" customWidth="1"/>
    <col min="12" max="12" width="11.5703125" style="115" bestFit="1" customWidth="1"/>
    <col min="13" max="16384" width="10.28515625" style="115"/>
  </cols>
  <sheetData>
    <row r="2" spans="2:8">
      <c r="H2" s="22" t="s">
        <v>288</v>
      </c>
    </row>
    <row r="3" spans="2:8">
      <c r="H3" s="22" t="s">
        <v>116</v>
      </c>
    </row>
    <row r="4" spans="2:8">
      <c r="H4" s="22" t="s">
        <v>84</v>
      </c>
    </row>
    <row r="5" spans="2:8">
      <c r="H5" s="22" t="s">
        <v>309</v>
      </c>
    </row>
    <row r="6" spans="2:8">
      <c r="G6" s="151"/>
      <c r="H6" s="115" t="s">
        <v>354</v>
      </c>
    </row>
    <row r="9" spans="2:8" ht="48" customHeight="1">
      <c r="B9" s="670" t="s">
        <v>418</v>
      </c>
      <c r="C9" s="670"/>
      <c r="D9" s="670"/>
      <c r="E9" s="670"/>
      <c r="F9" s="670"/>
      <c r="G9" s="670"/>
      <c r="H9" s="670"/>
    </row>
    <row r="14" spans="2:8">
      <c r="H14" s="65" t="s">
        <v>113</v>
      </c>
    </row>
    <row r="15" spans="2:8" ht="29.25" customHeight="1">
      <c r="B15" s="697" t="s">
        <v>76</v>
      </c>
      <c r="C15" s="697"/>
      <c r="D15" s="697"/>
      <c r="E15" s="697"/>
      <c r="F15" s="150" t="s">
        <v>108</v>
      </c>
      <c r="G15" s="150" t="s">
        <v>3</v>
      </c>
      <c r="H15" s="150" t="s">
        <v>4</v>
      </c>
    </row>
    <row r="16" spans="2:8">
      <c r="B16" s="691" t="s">
        <v>287</v>
      </c>
      <c r="C16" s="691"/>
      <c r="D16" s="691"/>
      <c r="E16" s="691"/>
      <c r="F16" s="120">
        <f>+F67</f>
        <v>2905721</v>
      </c>
      <c r="G16" s="120">
        <f>+G67</f>
        <v>2823749.49</v>
      </c>
      <c r="H16" s="118">
        <f t="shared" ref="H16:H20" si="0">+G16/F16</f>
        <v>0.97178961435044875</v>
      </c>
    </row>
    <row r="17" spans="2:12">
      <c r="B17" s="691" t="s">
        <v>286</v>
      </c>
      <c r="C17" s="691"/>
      <c r="D17" s="691"/>
      <c r="E17" s="691"/>
      <c r="F17" s="120">
        <f>F103</f>
        <v>1238480</v>
      </c>
      <c r="G17" s="120">
        <f>+G103</f>
        <v>974265</v>
      </c>
      <c r="H17" s="118">
        <f t="shared" si="0"/>
        <v>0.78666187584781344</v>
      </c>
    </row>
    <row r="18" spans="2:12">
      <c r="B18" s="691" t="s">
        <v>285</v>
      </c>
      <c r="C18" s="691"/>
      <c r="D18" s="691"/>
      <c r="E18" s="691"/>
      <c r="F18" s="120">
        <f>F130</f>
        <v>150000</v>
      </c>
      <c r="G18" s="120">
        <f>+G130</f>
        <v>149805.83000000002</v>
      </c>
      <c r="H18" s="118">
        <f t="shared" si="0"/>
        <v>0.99870553333333345</v>
      </c>
    </row>
    <row r="19" spans="2:12">
      <c r="B19" s="691" t="s">
        <v>284</v>
      </c>
      <c r="C19" s="691"/>
      <c r="D19" s="691"/>
      <c r="E19" s="691"/>
      <c r="F19" s="120">
        <f>+F160</f>
        <v>182265</v>
      </c>
      <c r="G19" s="120">
        <f>+G160</f>
        <v>182265</v>
      </c>
      <c r="H19" s="118">
        <f t="shared" si="0"/>
        <v>1</v>
      </c>
    </row>
    <row r="20" spans="2:12" ht="18.75">
      <c r="B20" s="692" t="s">
        <v>85</v>
      </c>
      <c r="C20" s="693"/>
      <c r="D20" s="693"/>
      <c r="E20" s="694"/>
      <c r="F20" s="132">
        <f>SUM(F16:F19)</f>
        <v>4476466</v>
      </c>
      <c r="G20" s="132">
        <f>+G16+G17+G18+G19</f>
        <v>4130085.3200000003</v>
      </c>
      <c r="H20" s="129">
        <f t="shared" si="0"/>
        <v>0.9226218450000514</v>
      </c>
    </row>
    <row r="23" spans="2:12">
      <c r="G23" s="22" t="s">
        <v>283</v>
      </c>
    </row>
    <row r="24" spans="2:12">
      <c r="G24" s="22" t="s">
        <v>307</v>
      </c>
    </row>
    <row r="25" spans="2:12">
      <c r="G25" s="22" t="s">
        <v>84</v>
      </c>
    </row>
    <row r="26" spans="2:12">
      <c r="F26" s="149"/>
      <c r="G26" s="22" t="s">
        <v>309</v>
      </c>
    </row>
    <row r="27" spans="2:12">
      <c r="F27" s="149"/>
      <c r="G27" s="22" t="s">
        <v>354</v>
      </c>
    </row>
    <row r="28" spans="2:12">
      <c r="F28" s="149"/>
      <c r="G28" s="22"/>
    </row>
    <row r="29" spans="2:12">
      <c r="F29" s="149"/>
    </row>
    <row r="30" spans="2:12" ht="42.75" customHeight="1">
      <c r="B30" s="670" t="s">
        <v>419</v>
      </c>
      <c r="C30" s="670"/>
      <c r="D30" s="670"/>
      <c r="E30" s="670"/>
      <c r="F30" s="670"/>
      <c r="G30" s="670"/>
      <c r="H30" s="670"/>
      <c r="I30" s="111"/>
      <c r="J30" s="111"/>
      <c r="K30" s="111"/>
      <c r="L30" s="111"/>
    </row>
    <row r="31" spans="2:12" ht="21.75" customHeight="1">
      <c r="B31" s="148"/>
      <c r="C31" s="147"/>
      <c r="D31" s="147"/>
      <c r="E31" s="147"/>
      <c r="F31" s="147"/>
      <c r="G31" s="147"/>
      <c r="H31" s="147"/>
      <c r="I31" s="111"/>
      <c r="J31" s="111"/>
      <c r="K31" s="111"/>
      <c r="L31" s="111"/>
    </row>
    <row r="32" spans="2:12" ht="21.75" customHeight="1">
      <c r="C32" s="147"/>
      <c r="D32" s="147"/>
      <c r="E32" s="147"/>
      <c r="F32" s="147"/>
      <c r="G32" s="147"/>
      <c r="H32" s="147"/>
      <c r="I32" s="111"/>
      <c r="J32" s="111"/>
      <c r="K32" s="111"/>
      <c r="L32" s="111"/>
    </row>
    <row r="33" spans="2:17">
      <c r="B33" s="127"/>
      <c r="H33" s="65" t="s">
        <v>113</v>
      </c>
    </row>
    <row r="34" spans="2:17" ht="15.75" customHeight="1">
      <c r="B34" s="680" t="s">
        <v>110</v>
      </c>
      <c r="C34" s="680" t="s">
        <v>258</v>
      </c>
      <c r="D34" s="680" t="s">
        <v>0</v>
      </c>
      <c r="E34" s="685" t="s">
        <v>238</v>
      </c>
      <c r="F34" s="680" t="s">
        <v>2</v>
      </c>
      <c r="G34" s="680" t="s">
        <v>3</v>
      </c>
      <c r="H34" s="680" t="s">
        <v>74</v>
      </c>
      <c r="M34" s="615" t="s">
        <v>282</v>
      </c>
      <c r="N34" s="688"/>
      <c r="O34" s="688"/>
      <c r="P34" s="688"/>
      <c r="Q34" s="617"/>
    </row>
    <row r="35" spans="2:17" ht="15.75" customHeight="1">
      <c r="B35" s="681"/>
      <c r="C35" s="681"/>
      <c r="D35" s="681"/>
      <c r="E35" s="695"/>
      <c r="F35" s="681"/>
      <c r="G35" s="681"/>
      <c r="H35" s="681"/>
      <c r="M35" s="689" t="s">
        <v>281</v>
      </c>
      <c r="N35" s="615" t="s">
        <v>280</v>
      </c>
      <c r="O35" s="688"/>
      <c r="P35" s="617"/>
      <c r="Q35" s="689" t="s">
        <v>279</v>
      </c>
    </row>
    <row r="36" spans="2:17" ht="8.25" customHeight="1">
      <c r="B36" s="682"/>
      <c r="C36" s="682"/>
      <c r="D36" s="682"/>
      <c r="E36" s="696"/>
      <c r="F36" s="682"/>
      <c r="G36" s="682"/>
      <c r="H36" s="682"/>
      <c r="M36" s="690"/>
      <c r="N36" s="146" t="s">
        <v>278</v>
      </c>
      <c r="O36" s="145" t="s">
        <v>277</v>
      </c>
      <c r="P36" s="144" t="s">
        <v>276</v>
      </c>
      <c r="Q36" s="690"/>
    </row>
    <row r="37" spans="2:17">
      <c r="B37" s="133">
        <v>1</v>
      </c>
      <c r="C37" s="133">
        <v>2</v>
      </c>
      <c r="D37" s="133">
        <v>3</v>
      </c>
      <c r="E37" s="133"/>
      <c r="F37" s="133">
        <v>4</v>
      </c>
      <c r="G37" s="133">
        <v>5</v>
      </c>
      <c r="H37" s="133">
        <v>6</v>
      </c>
      <c r="M37" s="133">
        <v>6</v>
      </c>
      <c r="N37" s="133">
        <v>7</v>
      </c>
      <c r="O37" s="133">
        <v>8</v>
      </c>
      <c r="P37" s="133">
        <v>9</v>
      </c>
      <c r="Q37" s="133">
        <v>10</v>
      </c>
    </row>
    <row r="38" spans="2:17" ht="18.75">
      <c r="B38" s="107" t="s">
        <v>103</v>
      </c>
      <c r="C38" s="100"/>
      <c r="D38" s="90"/>
      <c r="E38" s="97" t="s">
        <v>102</v>
      </c>
      <c r="F38" s="132">
        <f>+F39</f>
        <v>112500</v>
      </c>
      <c r="G38" s="132">
        <f>+G39+G42</f>
        <v>157500</v>
      </c>
      <c r="H38" s="129">
        <f t="shared" ref="H38:H67" si="1">+G38/F38</f>
        <v>1.4</v>
      </c>
      <c r="M38" s="133"/>
      <c r="N38" s="133"/>
      <c r="O38" s="133"/>
      <c r="P38" s="133"/>
      <c r="Q38" s="133"/>
    </row>
    <row r="39" spans="2:17" ht="18.75">
      <c r="B39" s="107"/>
      <c r="C39" s="100" t="s">
        <v>255</v>
      </c>
      <c r="D39" s="90"/>
      <c r="E39" s="95" t="s">
        <v>254</v>
      </c>
      <c r="F39" s="123">
        <f>+F40</f>
        <v>112500</v>
      </c>
      <c r="G39" s="123">
        <f>+G40</f>
        <v>112500</v>
      </c>
      <c r="H39" s="122">
        <f t="shared" si="1"/>
        <v>1</v>
      </c>
      <c r="M39" s="143"/>
      <c r="N39" s="143"/>
      <c r="O39" s="143"/>
      <c r="P39" s="143"/>
      <c r="Q39" s="143"/>
    </row>
    <row r="40" spans="2:17" ht="63">
      <c r="B40" s="107"/>
      <c r="C40" s="100"/>
      <c r="D40" s="90" t="s">
        <v>373</v>
      </c>
      <c r="E40" s="75" t="s">
        <v>415</v>
      </c>
      <c r="F40" s="120">
        <v>112500</v>
      </c>
      <c r="G40" s="120">
        <v>112500</v>
      </c>
      <c r="H40" s="118">
        <f t="shared" si="1"/>
        <v>1</v>
      </c>
      <c r="M40" s="143"/>
      <c r="N40" s="143"/>
      <c r="O40" s="143"/>
      <c r="P40" s="143"/>
      <c r="Q40" s="143"/>
    </row>
    <row r="41" spans="2:17" ht="18.75">
      <c r="B41" s="107" t="s">
        <v>97</v>
      </c>
      <c r="C41" s="100"/>
      <c r="D41" s="90"/>
      <c r="E41" s="301" t="s">
        <v>96</v>
      </c>
      <c r="F41" s="132">
        <f>+F42</f>
        <v>50000</v>
      </c>
      <c r="G41" s="132">
        <f>G42</f>
        <v>45000</v>
      </c>
      <c r="H41" s="129"/>
      <c r="M41" s="143"/>
      <c r="N41" s="143"/>
      <c r="O41" s="143"/>
      <c r="P41" s="143"/>
      <c r="Q41" s="143"/>
    </row>
    <row r="42" spans="2:17" ht="31.5">
      <c r="B42" s="107"/>
      <c r="C42" s="100" t="s">
        <v>420</v>
      </c>
      <c r="D42" s="90"/>
      <c r="E42" s="106" t="s">
        <v>421</v>
      </c>
      <c r="F42" s="123">
        <f>+F43</f>
        <v>50000</v>
      </c>
      <c r="G42" s="123">
        <f>+G43</f>
        <v>45000</v>
      </c>
      <c r="H42" s="118">
        <f t="shared" si="1"/>
        <v>0.9</v>
      </c>
      <c r="M42" s="143"/>
      <c r="N42" s="143"/>
      <c r="O42" s="143"/>
      <c r="P42" s="143"/>
      <c r="Q42" s="143"/>
    </row>
    <row r="43" spans="2:17" ht="63">
      <c r="B43" s="107"/>
      <c r="C43" s="100"/>
      <c r="D43" s="90" t="s">
        <v>364</v>
      </c>
      <c r="E43" s="75" t="s">
        <v>415</v>
      </c>
      <c r="F43" s="120">
        <v>50000</v>
      </c>
      <c r="G43" s="120">
        <v>45000</v>
      </c>
      <c r="H43" s="118">
        <f t="shared" si="1"/>
        <v>0.9</v>
      </c>
      <c r="M43" s="143"/>
      <c r="N43" s="143"/>
      <c r="O43" s="143"/>
      <c r="P43" s="143"/>
      <c r="Q43" s="143"/>
    </row>
    <row r="44" spans="2:17" ht="19.5">
      <c r="B44" s="94">
        <v>801</v>
      </c>
      <c r="C44" s="93"/>
      <c r="D44" s="90"/>
      <c r="E44" s="97" t="s">
        <v>92</v>
      </c>
      <c r="F44" s="132">
        <f>+F45</f>
        <v>141600</v>
      </c>
      <c r="G44" s="132">
        <f>+G45</f>
        <v>121740</v>
      </c>
      <c r="H44" s="129">
        <f t="shared" si="1"/>
        <v>0.85974576271186443</v>
      </c>
      <c r="M44" s="143"/>
      <c r="N44" s="143"/>
      <c r="O44" s="143"/>
      <c r="P44" s="143"/>
      <c r="Q44" s="143"/>
    </row>
    <row r="45" spans="2:17" ht="18.75">
      <c r="B45" s="107"/>
      <c r="C45" s="96">
        <v>80130</v>
      </c>
      <c r="D45" s="100"/>
      <c r="E45" s="95" t="s">
        <v>249</v>
      </c>
      <c r="F45" s="123">
        <f>SUM(F46:F47)</f>
        <v>141600</v>
      </c>
      <c r="G45" s="123">
        <f>SUM(G46:G47)</f>
        <v>121740</v>
      </c>
      <c r="H45" s="122">
        <f t="shared" si="1"/>
        <v>0.85974576271186443</v>
      </c>
      <c r="M45" s="143"/>
      <c r="N45" s="143"/>
      <c r="O45" s="143"/>
      <c r="P45" s="143"/>
      <c r="Q45" s="143"/>
    </row>
    <row r="46" spans="2:17" ht="63">
      <c r="B46" s="107"/>
      <c r="C46" s="96"/>
      <c r="D46" s="90" t="s">
        <v>34</v>
      </c>
      <c r="E46" s="75" t="s">
        <v>237</v>
      </c>
      <c r="F46" s="120">
        <v>11100</v>
      </c>
      <c r="G46" s="120">
        <v>7610</v>
      </c>
      <c r="H46" s="118">
        <f t="shared" si="1"/>
        <v>0.68558558558558558</v>
      </c>
      <c r="M46" s="143"/>
      <c r="N46" s="143"/>
      <c r="O46" s="143"/>
      <c r="P46" s="143"/>
      <c r="Q46" s="143"/>
    </row>
    <row r="47" spans="2:17" ht="63">
      <c r="B47" s="108"/>
      <c r="C47" s="96"/>
      <c r="D47" s="90" t="s">
        <v>36</v>
      </c>
      <c r="E47" s="75" t="s">
        <v>236</v>
      </c>
      <c r="F47" s="120">
        <v>130500</v>
      </c>
      <c r="G47" s="120">
        <v>114130</v>
      </c>
      <c r="H47" s="118">
        <f t="shared" si="1"/>
        <v>0.87455938697318003</v>
      </c>
      <c r="M47" s="143"/>
      <c r="N47" s="143"/>
      <c r="O47" s="143"/>
      <c r="P47" s="143"/>
      <c r="Q47" s="143"/>
    </row>
    <row r="48" spans="2:17" ht="18.75">
      <c r="B48" s="94">
        <v>852</v>
      </c>
      <c r="C48" s="105"/>
      <c r="D48" s="105"/>
      <c r="E48" s="104" t="s">
        <v>90</v>
      </c>
      <c r="F48" s="132">
        <f>+F49+F51</f>
        <v>2055500</v>
      </c>
      <c r="G48" s="132">
        <f>G49+G51</f>
        <v>1953388.49</v>
      </c>
      <c r="H48" s="129">
        <f t="shared" si="1"/>
        <v>0.95032278764290923</v>
      </c>
      <c r="M48" s="143"/>
      <c r="N48" s="143"/>
      <c r="O48" s="143"/>
      <c r="P48" s="143"/>
      <c r="Q48" s="143"/>
    </row>
    <row r="49" spans="2:17" ht="18.75">
      <c r="B49" s="94"/>
      <c r="C49" s="96">
        <v>85201</v>
      </c>
      <c r="D49" s="103"/>
      <c r="E49" s="95" t="s">
        <v>248</v>
      </c>
      <c r="F49" s="123">
        <f>+F50</f>
        <v>1841000</v>
      </c>
      <c r="G49" s="123">
        <f>+G50</f>
        <v>1820012.51</v>
      </c>
      <c r="H49" s="122">
        <f t="shared" si="1"/>
        <v>0.98859995111352528</v>
      </c>
      <c r="M49" s="143"/>
      <c r="N49" s="143"/>
      <c r="O49" s="143"/>
      <c r="P49" s="143"/>
      <c r="Q49" s="143"/>
    </row>
    <row r="50" spans="2:17" ht="63">
      <c r="B50" s="94"/>
      <c r="C50" s="96"/>
      <c r="D50" s="90" t="s">
        <v>34</v>
      </c>
      <c r="E50" s="75" t="s">
        <v>237</v>
      </c>
      <c r="F50" s="120">
        <v>1841000</v>
      </c>
      <c r="G50" s="120">
        <v>1820012.51</v>
      </c>
      <c r="H50" s="118">
        <f t="shared" si="1"/>
        <v>0.98859995111352528</v>
      </c>
      <c r="M50" s="143">
        <v>60</v>
      </c>
      <c r="N50" s="143">
        <v>60</v>
      </c>
      <c r="O50" s="143">
        <v>0</v>
      </c>
      <c r="P50" s="143">
        <v>0</v>
      </c>
      <c r="Q50" s="143">
        <v>0</v>
      </c>
    </row>
    <row r="51" spans="2:17" ht="18.75">
      <c r="B51" s="107"/>
      <c r="C51" s="96">
        <v>85204</v>
      </c>
      <c r="D51" s="90"/>
      <c r="E51" s="95" t="s">
        <v>246</v>
      </c>
      <c r="F51" s="123">
        <f>+F52</f>
        <v>214500</v>
      </c>
      <c r="G51" s="123">
        <f>+G52</f>
        <v>133375.98000000001</v>
      </c>
      <c r="H51" s="122">
        <f t="shared" si="1"/>
        <v>0.62179944055944059</v>
      </c>
      <c r="M51" s="143">
        <v>30</v>
      </c>
      <c r="N51" s="143">
        <v>0</v>
      </c>
      <c r="O51" s="143">
        <v>0</v>
      </c>
      <c r="P51" s="143">
        <v>0</v>
      </c>
      <c r="Q51" s="143">
        <v>0</v>
      </c>
    </row>
    <row r="52" spans="2:17" ht="63">
      <c r="B52" s="141"/>
      <c r="C52" s="96"/>
      <c r="D52" s="90" t="s">
        <v>34</v>
      </c>
      <c r="E52" s="75" t="s">
        <v>237</v>
      </c>
      <c r="F52" s="120">
        <v>214500</v>
      </c>
      <c r="G52" s="120">
        <v>133375.98000000001</v>
      </c>
      <c r="H52" s="118">
        <f>+G52/F52</f>
        <v>0.62179944055944059</v>
      </c>
      <c r="M52" s="143"/>
      <c r="N52" s="143"/>
      <c r="O52" s="143"/>
      <c r="P52" s="143"/>
      <c r="Q52" s="143"/>
    </row>
    <row r="53" spans="2:17" ht="37.5">
      <c r="B53" s="302" t="s">
        <v>310</v>
      </c>
      <c r="C53" s="303"/>
      <c r="D53" s="304"/>
      <c r="E53" s="301" t="s">
        <v>89</v>
      </c>
      <c r="F53" s="132">
        <f>+F54</f>
        <v>11121</v>
      </c>
      <c r="G53" s="132">
        <f>+G54</f>
        <v>11121</v>
      </c>
      <c r="H53" s="129">
        <v>1</v>
      </c>
      <c r="M53" s="143"/>
      <c r="N53" s="143"/>
      <c r="O53" s="143"/>
      <c r="P53" s="143"/>
      <c r="Q53" s="143"/>
    </row>
    <row r="54" spans="2:17">
      <c r="B54" s="260"/>
      <c r="C54" s="139">
        <v>85395</v>
      </c>
      <c r="D54" s="261"/>
      <c r="E54" s="106" t="s">
        <v>240</v>
      </c>
      <c r="F54" s="123">
        <f>+F55</f>
        <v>11121</v>
      </c>
      <c r="G54" s="123">
        <f>G55</f>
        <v>11121</v>
      </c>
      <c r="H54" s="122">
        <v>1</v>
      </c>
      <c r="M54" s="143"/>
      <c r="N54" s="143"/>
      <c r="O54" s="143"/>
      <c r="P54" s="143"/>
      <c r="Q54" s="143"/>
    </row>
    <row r="55" spans="2:17" ht="63">
      <c r="B55" s="141"/>
      <c r="C55" s="96"/>
      <c r="D55" s="90" t="s">
        <v>34</v>
      </c>
      <c r="E55" s="75" t="s">
        <v>237</v>
      </c>
      <c r="F55" s="120">
        <v>11121</v>
      </c>
      <c r="G55" s="120">
        <v>11121</v>
      </c>
      <c r="H55" s="118">
        <f t="shared" ref="H55:H65" si="2">+G55/F55</f>
        <v>1</v>
      </c>
      <c r="M55" s="143"/>
      <c r="N55" s="143"/>
      <c r="O55" s="143"/>
      <c r="P55" s="143"/>
      <c r="Q55" s="143"/>
    </row>
    <row r="56" spans="2:17" ht="37.5">
      <c r="B56" s="302" t="s">
        <v>422</v>
      </c>
      <c r="C56" s="303"/>
      <c r="D56" s="304"/>
      <c r="E56" s="301" t="s">
        <v>351</v>
      </c>
      <c r="F56" s="132">
        <f>F57</f>
        <v>15000</v>
      </c>
      <c r="G56" s="132">
        <f>G57</f>
        <v>15000</v>
      </c>
      <c r="H56" s="118">
        <f t="shared" si="2"/>
        <v>1</v>
      </c>
      <c r="M56" s="143"/>
      <c r="N56" s="143"/>
      <c r="O56" s="143"/>
      <c r="P56" s="143"/>
      <c r="Q56" s="143"/>
    </row>
    <row r="57" spans="2:17">
      <c r="B57" s="141"/>
      <c r="C57" s="139">
        <v>90015</v>
      </c>
      <c r="D57" s="138"/>
      <c r="E57" s="106" t="s">
        <v>423</v>
      </c>
      <c r="F57" s="123">
        <f>+F58</f>
        <v>15000</v>
      </c>
      <c r="G57" s="123">
        <f>G58</f>
        <v>15000</v>
      </c>
      <c r="H57" s="118">
        <f t="shared" si="2"/>
        <v>1</v>
      </c>
      <c r="M57" s="143"/>
      <c r="N57" s="143"/>
      <c r="O57" s="143"/>
      <c r="P57" s="143"/>
      <c r="Q57" s="143"/>
    </row>
    <row r="58" spans="2:17" ht="63">
      <c r="B58" s="141"/>
      <c r="C58" s="96"/>
      <c r="D58" s="90" t="s">
        <v>373</v>
      </c>
      <c r="E58" s="75" t="s">
        <v>415</v>
      </c>
      <c r="F58" s="120">
        <v>15000</v>
      </c>
      <c r="G58" s="120">
        <v>15000</v>
      </c>
      <c r="H58" s="118">
        <f t="shared" si="2"/>
        <v>1</v>
      </c>
      <c r="M58" s="143"/>
      <c r="N58" s="143"/>
      <c r="O58" s="143"/>
      <c r="P58" s="143"/>
      <c r="Q58" s="143"/>
    </row>
    <row r="59" spans="2:17" ht="37.5">
      <c r="B59" s="302" t="s">
        <v>424</v>
      </c>
      <c r="C59" s="303"/>
      <c r="D59" s="304"/>
      <c r="E59" s="301" t="s">
        <v>87</v>
      </c>
      <c r="F59" s="132">
        <f>F60</f>
        <v>70000</v>
      </c>
      <c r="G59" s="132">
        <f>G60</f>
        <v>70000</v>
      </c>
      <c r="H59" s="118">
        <f t="shared" si="2"/>
        <v>1</v>
      </c>
      <c r="M59" s="143"/>
      <c r="N59" s="143"/>
      <c r="O59" s="143"/>
      <c r="P59" s="143"/>
      <c r="Q59" s="143"/>
    </row>
    <row r="60" spans="2:17">
      <c r="B60" s="141"/>
      <c r="C60" s="96">
        <v>92116</v>
      </c>
      <c r="D60" s="138"/>
      <c r="E60" s="106" t="s">
        <v>242</v>
      </c>
      <c r="F60" s="123">
        <f>+F61</f>
        <v>70000</v>
      </c>
      <c r="G60" s="123">
        <f>G61</f>
        <v>70000</v>
      </c>
      <c r="H60" s="118">
        <f t="shared" si="2"/>
        <v>1</v>
      </c>
      <c r="M60" s="143"/>
      <c r="N60" s="143"/>
      <c r="O60" s="143"/>
      <c r="P60" s="143"/>
      <c r="Q60" s="143"/>
    </row>
    <row r="61" spans="2:17" ht="63">
      <c r="B61" s="141"/>
      <c r="C61" s="96"/>
      <c r="D61" s="90" t="s">
        <v>32</v>
      </c>
      <c r="E61" s="75" t="s">
        <v>425</v>
      </c>
      <c r="F61" s="120">
        <v>70000</v>
      </c>
      <c r="G61" s="120">
        <v>70000</v>
      </c>
      <c r="H61" s="118">
        <f t="shared" si="2"/>
        <v>1</v>
      </c>
      <c r="M61" s="143"/>
      <c r="N61" s="143"/>
      <c r="O61" s="143"/>
      <c r="P61" s="143"/>
      <c r="Q61" s="143"/>
    </row>
    <row r="62" spans="2:17" ht="19.5">
      <c r="B62" s="302" t="s">
        <v>426</v>
      </c>
      <c r="C62" s="303"/>
      <c r="D62" s="304"/>
      <c r="E62" s="301" t="s">
        <v>86</v>
      </c>
      <c r="F62" s="132">
        <f>+F65+F63</f>
        <v>450000</v>
      </c>
      <c r="G62" s="132">
        <f>G63+G65</f>
        <v>450000</v>
      </c>
      <c r="H62" s="118">
        <f t="shared" si="2"/>
        <v>1</v>
      </c>
      <c r="M62" s="143"/>
      <c r="N62" s="143"/>
      <c r="O62" s="143"/>
      <c r="P62" s="143"/>
      <c r="Q62" s="143"/>
    </row>
    <row r="63" spans="2:17">
      <c r="B63" s="141"/>
      <c r="C63" s="96">
        <v>92601</v>
      </c>
      <c r="D63" s="90"/>
      <c r="E63" s="106" t="s">
        <v>427</v>
      </c>
      <c r="F63" s="123">
        <f>+F64</f>
        <v>400000</v>
      </c>
      <c r="G63" s="123">
        <f>G64</f>
        <v>400000</v>
      </c>
      <c r="H63" s="118">
        <f t="shared" si="2"/>
        <v>1</v>
      </c>
      <c r="M63" s="143"/>
      <c r="N63" s="143"/>
      <c r="O63" s="143"/>
      <c r="P63" s="143"/>
      <c r="Q63" s="143"/>
    </row>
    <row r="64" spans="2:17" ht="63">
      <c r="B64" s="141"/>
      <c r="C64" s="96"/>
      <c r="D64" s="90" t="s">
        <v>373</v>
      </c>
      <c r="E64" s="75" t="s">
        <v>415</v>
      </c>
      <c r="F64" s="120">
        <v>400000</v>
      </c>
      <c r="G64" s="120">
        <v>400000</v>
      </c>
      <c r="H64" s="118">
        <f t="shared" si="2"/>
        <v>1</v>
      </c>
      <c r="M64" s="143"/>
      <c r="N64" s="143"/>
      <c r="O64" s="143"/>
      <c r="P64" s="143"/>
      <c r="Q64" s="143"/>
    </row>
    <row r="65" spans="2:17">
      <c r="B65" s="141"/>
      <c r="C65" s="96">
        <v>92695</v>
      </c>
      <c r="D65" s="90"/>
      <c r="E65" s="106" t="s">
        <v>240</v>
      </c>
      <c r="F65" s="123">
        <f>+F66</f>
        <v>50000</v>
      </c>
      <c r="G65" s="123">
        <f>G66</f>
        <v>50000</v>
      </c>
      <c r="H65" s="118">
        <f t="shared" si="2"/>
        <v>1</v>
      </c>
      <c r="M65" s="143"/>
      <c r="N65" s="143"/>
      <c r="O65" s="143"/>
      <c r="P65" s="143"/>
      <c r="Q65" s="143"/>
    </row>
    <row r="66" spans="2:17" ht="63">
      <c r="B66" s="141"/>
      <c r="C66" s="96"/>
      <c r="D66" s="90" t="s">
        <v>373</v>
      </c>
      <c r="E66" s="75" t="s">
        <v>415</v>
      </c>
      <c r="F66" s="120">
        <v>50000</v>
      </c>
      <c r="G66" s="120">
        <v>50000</v>
      </c>
      <c r="H66" s="118">
        <f t="shared" si="1"/>
        <v>1</v>
      </c>
      <c r="M66" s="143">
        <v>10</v>
      </c>
      <c r="N66" s="143">
        <v>0</v>
      </c>
      <c r="O66" s="143">
        <v>0</v>
      </c>
      <c r="P66" s="143">
        <v>0</v>
      </c>
      <c r="Q66" s="143">
        <v>0</v>
      </c>
    </row>
    <row r="67" spans="2:17" ht="18.75">
      <c r="B67" s="669" t="s">
        <v>271</v>
      </c>
      <c r="C67" s="618"/>
      <c r="D67" s="618"/>
      <c r="E67" s="618"/>
      <c r="F67" s="130">
        <f>F62+F59+F56+F53+F48+F44+F41+F38</f>
        <v>2905721</v>
      </c>
      <c r="G67" s="130">
        <f>G62+G59+G56+G53+G48+G44+G41+G38</f>
        <v>2823749.49</v>
      </c>
      <c r="H67" s="129">
        <f t="shared" si="1"/>
        <v>0.97178961435044875</v>
      </c>
      <c r="M67" s="142">
        <f>SUM(M38:M66)</f>
        <v>100</v>
      </c>
      <c r="N67" s="142">
        <f>SUM(N38:N66)</f>
        <v>60</v>
      </c>
      <c r="O67" s="142">
        <f>SUM(O38:O66)</f>
        <v>0</v>
      </c>
      <c r="P67" s="142">
        <f>SUM(P38:P66)</f>
        <v>0</v>
      </c>
      <c r="Q67" s="142">
        <f>SUM(Q38:Q66)</f>
        <v>0</v>
      </c>
    </row>
    <row r="72" spans="2:17">
      <c r="G72" s="22"/>
    </row>
    <row r="73" spans="2:17">
      <c r="G73" s="22"/>
    </row>
    <row r="74" spans="2:17">
      <c r="G74" s="22"/>
    </row>
    <row r="79" spans="2:17">
      <c r="G79" s="22" t="s">
        <v>275</v>
      </c>
    </row>
    <row r="80" spans="2:17">
      <c r="G80" s="22" t="s">
        <v>307</v>
      </c>
    </row>
    <row r="81" spans="2:8">
      <c r="G81" s="22" t="s">
        <v>84</v>
      </c>
    </row>
    <row r="82" spans="2:8">
      <c r="G82" s="22" t="s">
        <v>309</v>
      </c>
    </row>
    <row r="83" spans="2:8">
      <c r="G83" s="115" t="s">
        <v>354</v>
      </c>
    </row>
    <row r="84" spans="2:8" ht="40.5" customHeight="1"/>
    <row r="85" spans="2:8" ht="57" customHeight="1">
      <c r="B85" s="670" t="s">
        <v>428</v>
      </c>
      <c r="C85" s="671"/>
      <c r="D85" s="671"/>
      <c r="E85" s="671"/>
      <c r="F85" s="671"/>
      <c r="G85" s="671"/>
      <c r="H85" s="671"/>
    </row>
    <row r="86" spans="2:8" ht="18.75">
      <c r="B86" s="140"/>
      <c r="C86" s="111"/>
      <c r="D86" s="111"/>
      <c r="E86" s="111"/>
      <c r="F86" s="111"/>
      <c r="G86" s="111"/>
      <c r="H86" s="112"/>
    </row>
    <row r="88" spans="2:8">
      <c r="B88" s="127"/>
      <c r="H88" s="65" t="s">
        <v>113</v>
      </c>
    </row>
    <row r="89" spans="2:8" ht="15.75" customHeight="1">
      <c r="B89" s="680" t="s">
        <v>110</v>
      </c>
      <c r="C89" s="680" t="s">
        <v>258</v>
      </c>
      <c r="D89" s="680" t="s">
        <v>0</v>
      </c>
      <c r="E89" s="685" t="s">
        <v>238</v>
      </c>
      <c r="F89" s="680" t="s">
        <v>2</v>
      </c>
      <c r="G89" s="680" t="s">
        <v>3</v>
      </c>
      <c r="H89" s="680" t="s">
        <v>74</v>
      </c>
    </row>
    <row r="90" spans="2:8" ht="15.75" customHeight="1">
      <c r="B90" s="681"/>
      <c r="C90" s="681"/>
      <c r="D90" s="683"/>
      <c r="E90" s="686"/>
      <c r="F90" s="681"/>
      <c r="G90" s="681"/>
      <c r="H90" s="681"/>
    </row>
    <row r="91" spans="2:8" ht="15.75" customHeight="1">
      <c r="B91" s="682"/>
      <c r="C91" s="682"/>
      <c r="D91" s="684"/>
      <c r="E91" s="687"/>
      <c r="F91" s="682"/>
      <c r="G91" s="682"/>
      <c r="H91" s="682"/>
    </row>
    <row r="92" spans="2:8">
      <c r="B92" s="133">
        <v>1</v>
      </c>
      <c r="C92" s="133">
        <v>2</v>
      </c>
      <c r="D92" s="133">
        <v>3</v>
      </c>
      <c r="E92" s="133"/>
      <c r="F92" s="133">
        <v>4</v>
      </c>
      <c r="G92" s="133">
        <v>5</v>
      </c>
      <c r="H92" s="133">
        <v>6</v>
      </c>
    </row>
    <row r="93" spans="2:8" ht="19.5">
      <c r="B93" s="94">
        <v>801</v>
      </c>
      <c r="C93" s="93"/>
      <c r="D93" s="90"/>
      <c r="E93" s="97" t="s">
        <v>92</v>
      </c>
      <c r="F93" s="132">
        <f>+F94+F96+F98</f>
        <v>778480</v>
      </c>
      <c r="G93" s="132">
        <f>+G94+G96+G98</f>
        <v>514265</v>
      </c>
      <c r="H93" s="129">
        <f t="shared" ref="H93:H103" si="3">+G93/F93</f>
        <v>0.66060142842462233</v>
      </c>
    </row>
    <row r="94" spans="2:8" ht="18.75">
      <c r="B94" s="107"/>
      <c r="C94" s="96">
        <v>80120</v>
      </c>
      <c r="D94" s="100"/>
      <c r="E94" s="95" t="s">
        <v>251</v>
      </c>
      <c r="F94" s="123">
        <f>+F95</f>
        <v>477480</v>
      </c>
      <c r="G94" s="123">
        <f>+G95</f>
        <v>345920</v>
      </c>
      <c r="H94" s="122">
        <f t="shared" si="3"/>
        <v>0.7244701348747592</v>
      </c>
    </row>
    <row r="95" spans="2:8" ht="31.5">
      <c r="B95" s="94"/>
      <c r="C95" s="93"/>
      <c r="D95" s="90" t="s">
        <v>235</v>
      </c>
      <c r="E95" s="75" t="s">
        <v>234</v>
      </c>
      <c r="F95" s="120">
        <v>477480</v>
      </c>
      <c r="G95" s="120">
        <v>345920</v>
      </c>
      <c r="H95" s="118">
        <f t="shared" si="3"/>
        <v>0.7244701348747592</v>
      </c>
    </row>
    <row r="96" spans="2:8" ht="18.75">
      <c r="B96" s="94"/>
      <c r="C96" s="96">
        <v>80130</v>
      </c>
      <c r="D96" s="100"/>
      <c r="E96" s="95" t="s">
        <v>249</v>
      </c>
      <c r="F96" s="123">
        <f>+F97</f>
        <v>252700</v>
      </c>
      <c r="G96" s="123">
        <f>+G97</f>
        <v>137295</v>
      </c>
      <c r="H96" s="122">
        <f t="shared" si="3"/>
        <v>0.54331222793826672</v>
      </c>
    </row>
    <row r="97" spans="2:8" ht="31.5">
      <c r="B97" s="94"/>
      <c r="C97" s="93"/>
      <c r="D97" s="90" t="s">
        <v>235</v>
      </c>
      <c r="E97" s="75" t="s">
        <v>234</v>
      </c>
      <c r="F97" s="120">
        <v>252700</v>
      </c>
      <c r="G97" s="120">
        <v>137295</v>
      </c>
      <c r="H97" s="118">
        <f t="shared" si="3"/>
        <v>0.54331222793826672</v>
      </c>
    </row>
    <row r="98" spans="2:8" ht="18.75">
      <c r="B98" s="94"/>
      <c r="C98" s="139">
        <v>80123</v>
      </c>
      <c r="D98" s="138"/>
      <c r="E98" s="106" t="s">
        <v>250</v>
      </c>
      <c r="F98" s="123">
        <f>+F99</f>
        <v>48300</v>
      </c>
      <c r="G98" s="123">
        <f>+G99</f>
        <v>31050</v>
      </c>
      <c r="H98" s="122">
        <f t="shared" si="3"/>
        <v>0.6428571428571429</v>
      </c>
    </row>
    <row r="99" spans="2:8" ht="33" customHeight="1">
      <c r="B99" s="94"/>
      <c r="C99" s="93"/>
      <c r="D99" s="90" t="s">
        <v>235</v>
      </c>
      <c r="E99" s="75" t="s">
        <v>234</v>
      </c>
      <c r="F99" s="120">
        <v>48300</v>
      </c>
      <c r="G99" s="120">
        <v>31050</v>
      </c>
      <c r="H99" s="118">
        <f t="shared" si="3"/>
        <v>0.6428571428571429</v>
      </c>
    </row>
    <row r="100" spans="2:8" ht="19.5">
      <c r="B100" s="94">
        <v>854</v>
      </c>
      <c r="C100" s="93"/>
      <c r="D100" s="99"/>
      <c r="E100" s="97" t="s">
        <v>88</v>
      </c>
      <c r="F100" s="132">
        <f>+F101</f>
        <v>460000</v>
      </c>
      <c r="G100" s="132">
        <f>+G101</f>
        <v>460000</v>
      </c>
      <c r="H100" s="129">
        <f t="shared" si="3"/>
        <v>1</v>
      </c>
    </row>
    <row r="101" spans="2:8" ht="18.75">
      <c r="B101" s="94"/>
      <c r="C101" s="96">
        <v>85402</v>
      </c>
      <c r="D101" s="100"/>
      <c r="E101" s="95" t="s">
        <v>244</v>
      </c>
      <c r="F101" s="123">
        <f>+F102</f>
        <v>460000</v>
      </c>
      <c r="G101" s="123">
        <f>+G102</f>
        <v>460000</v>
      </c>
      <c r="H101" s="122">
        <f t="shared" si="3"/>
        <v>1</v>
      </c>
    </row>
    <row r="102" spans="2:8" ht="31.5">
      <c r="B102" s="94"/>
      <c r="C102" s="96"/>
      <c r="D102" s="90" t="s">
        <v>235</v>
      </c>
      <c r="E102" s="75" t="s">
        <v>234</v>
      </c>
      <c r="F102" s="120">
        <v>460000</v>
      </c>
      <c r="G102" s="120">
        <v>460000</v>
      </c>
      <c r="H102" s="118">
        <f t="shared" si="3"/>
        <v>1</v>
      </c>
    </row>
    <row r="103" spans="2:8" ht="18.75">
      <c r="B103" s="669" t="s">
        <v>271</v>
      </c>
      <c r="C103" s="618"/>
      <c r="D103" s="618"/>
      <c r="E103" s="618"/>
      <c r="F103" s="130">
        <f>+F93+F100</f>
        <v>1238480</v>
      </c>
      <c r="G103" s="130">
        <f>+G93+G100</f>
        <v>974265</v>
      </c>
      <c r="H103" s="129">
        <f t="shared" si="3"/>
        <v>0.78666187584781344</v>
      </c>
    </row>
    <row r="104" spans="2:8" ht="18.75">
      <c r="B104" s="137"/>
      <c r="C104" s="136"/>
      <c r="D104" s="136"/>
      <c r="E104" s="136"/>
      <c r="F104" s="135"/>
      <c r="G104" s="135"/>
      <c r="H104" s="134"/>
    </row>
    <row r="105" spans="2:8" ht="18.75">
      <c r="B105" s="137"/>
      <c r="C105" s="136"/>
      <c r="D105" s="136"/>
      <c r="E105" s="136"/>
      <c r="F105" s="135"/>
      <c r="G105" s="135"/>
      <c r="H105" s="134"/>
    </row>
    <row r="106" spans="2:8" ht="18.75">
      <c r="B106" s="137"/>
      <c r="C106" s="136"/>
      <c r="D106" s="136"/>
      <c r="E106" s="136"/>
      <c r="F106" s="135"/>
      <c r="G106" s="135"/>
      <c r="H106" s="134"/>
    </row>
    <row r="107" spans="2:8" ht="18.75">
      <c r="B107" s="137"/>
      <c r="C107" s="136"/>
      <c r="D107" s="136"/>
      <c r="E107" s="136"/>
      <c r="F107" s="135"/>
      <c r="G107" s="135"/>
      <c r="H107" s="134"/>
    </row>
    <row r="108" spans="2:8" ht="18.75">
      <c r="B108" s="137"/>
      <c r="C108" s="136"/>
      <c r="D108" s="136"/>
      <c r="E108" s="136"/>
      <c r="F108" s="135"/>
      <c r="G108" s="22" t="s">
        <v>274</v>
      </c>
      <c r="H108" s="134"/>
    </row>
    <row r="109" spans="2:8" ht="18.75">
      <c r="B109" s="137"/>
      <c r="C109" s="136"/>
      <c r="D109" s="136"/>
      <c r="E109" s="136"/>
      <c r="F109" s="135"/>
      <c r="G109" s="22" t="s">
        <v>116</v>
      </c>
      <c r="H109" s="134"/>
    </row>
    <row r="110" spans="2:8" ht="18.75">
      <c r="B110" s="137"/>
      <c r="C110" s="136"/>
      <c r="D110" s="136"/>
      <c r="E110" s="136"/>
      <c r="F110" s="135"/>
      <c r="G110" s="22" t="s">
        <v>84</v>
      </c>
      <c r="H110" s="134"/>
    </row>
    <row r="111" spans="2:8" ht="18.75">
      <c r="B111" s="137"/>
      <c r="C111" s="136"/>
      <c r="D111" s="136"/>
      <c r="E111" s="136"/>
      <c r="F111" s="135"/>
      <c r="G111" s="22" t="s">
        <v>430</v>
      </c>
      <c r="H111" s="134"/>
    </row>
    <row r="112" spans="2:8" ht="18.75">
      <c r="B112" s="137"/>
      <c r="C112" s="136"/>
      <c r="D112" s="136"/>
      <c r="E112" s="136"/>
      <c r="F112" s="135"/>
      <c r="G112" s="135"/>
      <c r="H112" s="134"/>
    </row>
    <row r="113" spans="2:9" ht="42.75" customHeight="1">
      <c r="B113" s="670" t="s">
        <v>431</v>
      </c>
      <c r="C113" s="671"/>
      <c r="D113" s="671"/>
      <c r="E113" s="671"/>
      <c r="F113" s="671"/>
      <c r="G113" s="671"/>
      <c r="H113" s="671"/>
    </row>
    <row r="116" spans="2:9">
      <c r="B116" s="127"/>
      <c r="H116" s="65" t="s">
        <v>113</v>
      </c>
    </row>
    <row r="117" spans="2:9" ht="15.75" customHeight="1">
      <c r="B117" s="680" t="s">
        <v>110</v>
      </c>
      <c r="C117" s="680" t="s">
        <v>258</v>
      </c>
      <c r="D117" s="680" t="s">
        <v>0</v>
      </c>
      <c r="E117" s="685" t="s">
        <v>238</v>
      </c>
      <c r="F117" s="680" t="s">
        <v>2</v>
      </c>
      <c r="G117" s="680" t="s">
        <v>3</v>
      </c>
      <c r="H117" s="680" t="s">
        <v>74</v>
      </c>
    </row>
    <row r="118" spans="2:9" ht="15.75" customHeight="1">
      <c r="B118" s="681"/>
      <c r="C118" s="681"/>
      <c r="D118" s="683"/>
      <c r="E118" s="686"/>
      <c r="F118" s="681"/>
      <c r="G118" s="681"/>
      <c r="H118" s="681"/>
    </row>
    <row r="119" spans="2:9" ht="15.75" customHeight="1">
      <c r="B119" s="682"/>
      <c r="C119" s="682"/>
      <c r="D119" s="684"/>
      <c r="E119" s="687"/>
      <c r="F119" s="682"/>
      <c r="G119" s="682"/>
      <c r="H119" s="682"/>
    </row>
    <row r="120" spans="2:9">
      <c r="B120" s="133">
        <v>1</v>
      </c>
      <c r="C120" s="133">
        <v>2</v>
      </c>
      <c r="D120" s="133">
        <v>3</v>
      </c>
      <c r="E120" s="133"/>
      <c r="F120" s="133">
        <v>4</v>
      </c>
      <c r="G120" s="133">
        <v>5</v>
      </c>
      <c r="H120" s="133">
        <v>6</v>
      </c>
    </row>
    <row r="121" spans="2:9" ht="19.5">
      <c r="B121" s="94">
        <v>851</v>
      </c>
      <c r="C121" s="93"/>
      <c r="D121" s="90"/>
      <c r="E121" s="97" t="s">
        <v>91</v>
      </c>
      <c r="F121" s="132">
        <f>+F122</f>
        <v>20000</v>
      </c>
      <c r="G121" s="132">
        <f>+G122</f>
        <v>19920</v>
      </c>
      <c r="H121" s="129">
        <f t="shared" ref="H121:H130" si="4">+G121/F121</f>
        <v>0.996</v>
      </c>
    </row>
    <row r="122" spans="2:9" ht="18.75">
      <c r="B122" s="107"/>
      <c r="C122" s="96">
        <v>85195</v>
      </c>
      <c r="D122" s="90"/>
      <c r="E122" s="95" t="s">
        <v>240</v>
      </c>
      <c r="F122" s="123">
        <f>+F123</f>
        <v>20000</v>
      </c>
      <c r="G122" s="123">
        <f>+G123</f>
        <v>19920</v>
      </c>
      <c r="H122" s="122">
        <f t="shared" si="4"/>
        <v>0.996</v>
      </c>
    </row>
    <row r="123" spans="2:9" ht="47.25">
      <c r="B123" s="92"/>
      <c r="C123" s="91"/>
      <c r="D123" s="73" t="s">
        <v>229</v>
      </c>
      <c r="E123" s="75" t="s">
        <v>228</v>
      </c>
      <c r="F123" s="120">
        <v>20000</v>
      </c>
      <c r="G123" s="119">
        <v>19920</v>
      </c>
      <c r="H123" s="118">
        <f t="shared" si="4"/>
        <v>0.996</v>
      </c>
      <c r="I123" s="131"/>
    </row>
    <row r="124" spans="2:9" ht="37.5">
      <c r="B124" s="94">
        <v>921</v>
      </c>
      <c r="C124" s="93"/>
      <c r="D124" s="99"/>
      <c r="E124" s="97" t="s">
        <v>87</v>
      </c>
      <c r="F124" s="132">
        <f>+F125</f>
        <v>80000</v>
      </c>
      <c r="G124" s="132">
        <f>+G125</f>
        <v>79986.13</v>
      </c>
      <c r="H124" s="129">
        <f t="shared" si="4"/>
        <v>0.99982662500000008</v>
      </c>
      <c r="I124" s="131"/>
    </row>
    <row r="125" spans="2:9" ht="18.75">
      <c r="B125" s="92"/>
      <c r="C125" s="121">
        <v>92195</v>
      </c>
      <c r="D125" s="73"/>
      <c r="E125" s="95" t="s">
        <v>240</v>
      </c>
      <c r="F125" s="123">
        <f>+F126</f>
        <v>80000</v>
      </c>
      <c r="G125" s="123">
        <f>+G126</f>
        <v>79986.13</v>
      </c>
      <c r="H125" s="122">
        <f t="shared" si="4"/>
        <v>0.99982662500000008</v>
      </c>
      <c r="I125" s="131"/>
    </row>
    <row r="126" spans="2:9" ht="47.25">
      <c r="B126" s="92"/>
      <c r="C126" s="121"/>
      <c r="D126" s="73" t="s">
        <v>229</v>
      </c>
      <c r="E126" s="75" t="s">
        <v>228</v>
      </c>
      <c r="F126" s="120">
        <v>80000</v>
      </c>
      <c r="G126" s="119">
        <v>79986.13</v>
      </c>
      <c r="H126" s="118">
        <f t="shared" si="4"/>
        <v>0.99982662500000008</v>
      </c>
      <c r="I126" s="131"/>
    </row>
    <row r="127" spans="2:9" ht="19.5">
      <c r="B127" s="92">
        <v>926</v>
      </c>
      <c r="C127" s="91"/>
      <c r="D127" s="73"/>
      <c r="E127" s="97" t="s">
        <v>86</v>
      </c>
      <c r="F127" s="132">
        <f>+F128</f>
        <v>50000</v>
      </c>
      <c r="G127" s="132">
        <f>+G128</f>
        <v>49899.7</v>
      </c>
      <c r="H127" s="129">
        <f t="shared" si="4"/>
        <v>0.99799399999999994</v>
      </c>
      <c r="I127" s="131"/>
    </row>
    <row r="128" spans="2:9" ht="18.75">
      <c r="B128" s="92"/>
      <c r="C128" s="121">
        <v>92695</v>
      </c>
      <c r="D128" s="73"/>
      <c r="E128" s="95" t="s">
        <v>240</v>
      </c>
      <c r="F128" s="123">
        <f>SUM(F129:F129)</f>
        <v>50000</v>
      </c>
      <c r="G128" s="123">
        <f>SUM(G129:G129)</f>
        <v>49899.7</v>
      </c>
      <c r="H128" s="122">
        <f t="shared" si="4"/>
        <v>0.99799399999999994</v>
      </c>
      <c r="I128" s="131"/>
    </row>
    <row r="129" spans="2:9" ht="47.25">
      <c r="B129" s="92"/>
      <c r="C129" s="91"/>
      <c r="D129" s="73" t="s">
        <v>229</v>
      </c>
      <c r="E129" s="75" t="s">
        <v>228</v>
      </c>
      <c r="F129" s="120">
        <v>50000</v>
      </c>
      <c r="G129" s="119">
        <v>49899.7</v>
      </c>
      <c r="H129" s="118">
        <f t="shared" si="4"/>
        <v>0.99799399999999994</v>
      </c>
      <c r="I129" s="131"/>
    </row>
    <row r="130" spans="2:9" ht="18.75">
      <c r="B130" s="669" t="s">
        <v>271</v>
      </c>
      <c r="C130" s="618"/>
      <c r="D130" s="618"/>
      <c r="E130" s="618"/>
      <c r="F130" s="130">
        <f>F121+F124+F127</f>
        <v>150000</v>
      </c>
      <c r="G130" s="130">
        <f>+G121+G127+G124</f>
        <v>149805.83000000002</v>
      </c>
      <c r="H130" s="129">
        <f t="shared" si="4"/>
        <v>0.99870553333333345</v>
      </c>
    </row>
    <row r="134" spans="2:9">
      <c r="G134" s="22" t="s">
        <v>273</v>
      </c>
    </row>
    <row r="135" spans="2:9">
      <c r="G135" s="22" t="s">
        <v>307</v>
      </c>
    </row>
    <row r="136" spans="2:9">
      <c r="G136" s="22" t="s">
        <v>308</v>
      </c>
    </row>
    <row r="137" spans="2:9">
      <c r="G137" s="22" t="s">
        <v>309</v>
      </c>
    </row>
    <row r="138" spans="2:9">
      <c r="G138" s="22" t="s">
        <v>354</v>
      </c>
    </row>
    <row r="139" spans="2:9">
      <c r="G139" s="22"/>
    </row>
    <row r="140" spans="2:9">
      <c r="G140" s="22"/>
    </row>
    <row r="141" spans="2:9">
      <c r="G141" s="22"/>
    </row>
    <row r="142" spans="2:9">
      <c r="G142" s="22"/>
    </row>
    <row r="143" spans="2:9">
      <c r="G143" s="22"/>
    </row>
    <row r="146" spans="2:8" ht="44.25" customHeight="1">
      <c r="B146" s="670" t="s">
        <v>429</v>
      </c>
      <c r="C146" s="671"/>
      <c r="D146" s="671"/>
      <c r="E146" s="671"/>
      <c r="F146" s="671"/>
      <c r="G146" s="671"/>
      <c r="H146" s="671"/>
    </row>
    <row r="149" spans="2:8">
      <c r="B149" s="127"/>
      <c r="H149" s="65" t="s">
        <v>113</v>
      </c>
    </row>
    <row r="150" spans="2:8" ht="15.75" customHeight="1">
      <c r="B150" s="672" t="s">
        <v>110</v>
      </c>
      <c r="C150" s="672" t="s">
        <v>258</v>
      </c>
      <c r="D150" s="672" t="s">
        <v>0</v>
      </c>
      <c r="E150" s="677" t="s">
        <v>238</v>
      </c>
      <c r="F150" s="672" t="s">
        <v>2</v>
      </c>
      <c r="G150" s="672" t="s">
        <v>3</v>
      </c>
      <c r="H150" s="672" t="s">
        <v>74</v>
      </c>
    </row>
    <row r="151" spans="2:8" ht="15.75" customHeight="1">
      <c r="B151" s="673"/>
      <c r="C151" s="673"/>
      <c r="D151" s="675"/>
      <c r="E151" s="678"/>
      <c r="F151" s="673"/>
      <c r="G151" s="673"/>
      <c r="H151" s="673"/>
    </row>
    <row r="152" spans="2:8" ht="15.75" customHeight="1">
      <c r="B152" s="674"/>
      <c r="C152" s="674"/>
      <c r="D152" s="676"/>
      <c r="E152" s="679"/>
      <c r="F152" s="674"/>
      <c r="G152" s="674"/>
      <c r="H152" s="674"/>
    </row>
    <row r="153" spans="2:8">
      <c r="B153" s="126">
        <v>1</v>
      </c>
      <c r="C153" s="126">
        <v>2</v>
      </c>
      <c r="D153" s="126">
        <v>3</v>
      </c>
      <c r="E153" s="126"/>
      <c r="F153" s="126">
        <v>4</v>
      </c>
      <c r="G153" s="126">
        <v>5</v>
      </c>
      <c r="H153" s="126">
        <v>6</v>
      </c>
    </row>
    <row r="154" spans="2:8" ht="31.5">
      <c r="B154" s="98">
        <v>853</v>
      </c>
      <c r="C154" s="96"/>
      <c r="D154" s="128"/>
      <c r="E154" s="125" t="s">
        <v>89</v>
      </c>
      <c r="F154" s="124">
        <f>+F155</f>
        <v>132265</v>
      </c>
      <c r="G154" s="124">
        <f>+G155</f>
        <v>132265</v>
      </c>
      <c r="H154" s="116">
        <f t="shared" ref="H154:H160" si="5">+G154/F154</f>
        <v>1</v>
      </c>
    </row>
    <row r="155" spans="2:8" ht="31.5">
      <c r="B155" s="98"/>
      <c r="C155" s="96">
        <v>85311</v>
      </c>
      <c r="D155" s="90"/>
      <c r="E155" s="95" t="s">
        <v>272</v>
      </c>
      <c r="F155" s="123">
        <f>SUM(F156:F156)</f>
        <v>132265</v>
      </c>
      <c r="G155" s="123">
        <f>SUM(G156:G156)</f>
        <v>132265</v>
      </c>
      <c r="H155" s="122">
        <f t="shared" si="5"/>
        <v>1</v>
      </c>
    </row>
    <row r="156" spans="2:8" ht="31.5">
      <c r="B156" s="98"/>
      <c r="C156" s="96"/>
      <c r="D156" s="90" t="s">
        <v>233</v>
      </c>
      <c r="E156" s="75" t="s">
        <v>232</v>
      </c>
      <c r="F156" s="120">
        <v>132265</v>
      </c>
      <c r="G156" s="119">
        <v>132265</v>
      </c>
      <c r="H156" s="118">
        <f t="shared" si="5"/>
        <v>1</v>
      </c>
    </row>
    <row r="157" spans="2:8">
      <c r="B157" s="102">
        <v>921</v>
      </c>
      <c r="C157" s="121"/>
      <c r="D157" s="109"/>
      <c r="E157" s="125" t="s">
        <v>87</v>
      </c>
      <c r="F157" s="124">
        <f>+F158</f>
        <v>50000</v>
      </c>
      <c r="G157" s="124">
        <f>+G158</f>
        <v>50000</v>
      </c>
      <c r="H157" s="116">
        <f t="shared" si="5"/>
        <v>1</v>
      </c>
    </row>
    <row r="158" spans="2:8">
      <c r="B158" s="102"/>
      <c r="C158" s="121">
        <v>92120</v>
      </c>
      <c r="D158" s="73"/>
      <c r="E158" s="95" t="s">
        <v>241</v>
      </c>
      <c r="F158" s="123">
        <f>SUM(F159:F159)</f>
        <v>50000</v>
      </c>
      <c r="G158" s="123">
        <f>SUM(G159:G159)</f>
        <v>50000</v>
      </c>
      <c r="H158" s="122">
        <f t="shared" si="5"/>
        <v>1</v>
      </c>
    </row>
    <row r="159" spans="2:8" ht="78.75">
      <c r="B159" s="102"/>
      <c r="C159" s="121"/>
      <c r="D159" s="73" t="s">
        <v>231</v>
      </c>
      <c r="E159" s="75" t="s">
        <v>230</v>
      </c>
      <c r="F159" s="120">
        <v>50000</v>
      </c>
      <c r="G159" s="119">
        <v>50000</v>
      </c>
      <c r="H159" s="118">
        <f t="shared" si="5"/>
        <v>1</v>
      </c>
    </row>
    <row r="160" spans="2:8">
      <c r="B160" s="667" t="s">
        <v>271</v>
      </c>
      <c r="C160" s="668"/>
      <c r="D160" s="668"/>
      <c r="E160" s="668"/>
      <c r="F160" s="117">
        <f>+F154+F157</f>
        <v>182265</v>
      </c>
      <c r="G160" s="117">
        <f>+G154+G157</f>
        <v>182265</v>
      </c>
      <c r="H160" s="116">
        <f t="shared" si="5"/>
        <v>1</v>
      </c>
    </row>
  </sheetData>
  <mergeCells count="47">
    <mergeCell ref="B9:H9"/>
    <mergeCell ref="B15:E15"/>
    <mergeCell ref="B16:E16"/>
    <mergeCell ref="B17:E17"/>
    <mergeCell ref="B18:E18"/>
    <mergeCell ref="B19:E19"/>
    <mergeCell ref="B20:E20"/>
    <mergeCell ref="B30:H30"/>
    <mergeCell ref="B34:B36"/>
    <mergeCell ref="C34:C36"/>
    <mergeCell ref="D34:D36"/>
    <mergeCell ref="E34:E36"/>
    <mergeCell ref="F34:F36"/>
    <mergeCell ref="G34:G36"/>
    <mergeCell ref="H34:H36"/>
    <mergeCell ref="M34:Q34"/>
    <mergeCell ref="M35:M36"/>
    <mergeCell ref="N35:P35"/>
    <mergeCell ref="Q35:Q36"/>
    <mergeCell ref="B67:E67"/>
    <mergeCell ref="B85:H85"/>
    <mergeCell ref="B89:B91"/>
    <mergeCell ref="C89:C91"/>
    <mergeCell ref="D89:D91"/>
    <mergeCell ref="E89:E91"/>
    <mergeCell ref="F89:F91"/>
    <mergeCell ref="G89:G91"/>
    <mergeCell ref="H89:H91"/>
    <mergeCell ref="B103:E103"/>
    <mergeCell ref="B113:H113"/>
    <mergeCell ref="B117:B119"/>
    <mergeCell ref="C117:C119"/>
    <mergeCell ref="D117:D119"/>
    <mergeCell ref="E117:E119"/>
    <mergeCell ref="F117:F119"/>
    <mergeCell ref="G117:G119"/>
    <mergeCell ref="H117:H119"/>
    <mergeCell ref="B160:E160"/>
    <mergeCell ref="B130:E130"/>
    <mergeCell ref="B146:H146"/>
    <mergeCell ref="B150:B152"/>
    <mergeCell ref="C150:C152"/>
    <mergeCell ref="D150:D152"/>
    <mergeCell ref="E150:E152"/>
    <mergeCell ref="F150:F152"/>
    <mergeCell ref="G150:G152"/>
    <mergeCell ref="H150:H152"/>
  </mergeCells>
  <pageMargins left="0.70866141732283472" right="0.70866141732283472" top="0.74803149606299213" bottom="0.74803149606299213" header="0.31496062992125984" footer="0.31496062992125984"/>
  <pageSetup paperSize="9" scale="67" orientation="portrait" horizontalDpi="4294967292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J62"/>
  <sheetViews>
    <sheetView topLeftCell="A73" zoomScale="90" zoomScaleNormal="90" workbookViewId="0">
      <selection activeCell="I4" sqref="I4"/>
    </sheetView>
  </sheetViews>
  <sheetFormatPr defaultColWidth="10.28515625" defaultRowHeight="15.75"/>
  <cols>
    <col min="1" max="1" width="10.28515625" style="22"/>
    <col min="2" max="2" width="5.7109375" style="22" customWidth="1"/>
    <col min="3" max="3" width="8" style="22" customWidth="1"/>
    <col min="4" max="4" width="8.140625" style="22" customWidth="1"/>
    <col min="5" max="5" width="42.28515625" style="22" customWidth="1"/>
    <col min="6" max="6" width="13.28515625" style="22" customWidth="1"/>
    <col min="7" max="8" width="13.42578125" style="22" customWidth="1"/>
    <col min="9" max="9" width="13.85546875" style="22" customWidth="1"/>
    <col min="10" max="10" width="12.7109375" style="22" bestFit="1" customWidth="1"/>
    <col min="11" max="11" width="14.42578125" style="22" customWidth="1"/>
    <col min="12" max="25" width="9.140625" style="22"/>
    <col min="26" max="26" width="56.28515625" style="22" customWidth="1"/>
    <col min="27" max="27" width="9.140625" style="22"/>
    <col min="28" max="28" width="15.42578125" style="22" customWidth="1"/>
    <col min="29" max="29" width="15.85546875" style="22" customWidth="1"/>
    <col min="30" max="16384" width="10.28515625" style="22"/>
  </cols>
  <sheetData>
    <row r="1" spans="2:10" ht="90" customHeight="1">
      <c r="G1" s="719" t="s">
        <v>314</v>
      </c>
      <c r="H1" s="719"/>
    </row>
    <row r="2" spans="2:10">
      <c r="F2" s="259"/>
      <c r="J2" s="110"/>
    </row>
    <row r="3" spans="2:10">
      <c r="B3" s="720" t="s">
        <v>311</v>
      </c>
      <c r="C3" s="721"/>
      <c r="D3" s="721"/>
      <c r="E3" s="721"/>
      <c r="F3" s="721"/>
      <c r="G3" s="721"/>
      <c r="H3" s="721"/>
      <c r="J3" s="110"/>
    </row>
    <row r="4" spans="2:10" ht="32.25" customHeight="1">
      <c r="B4" s="721"/>
      <c r="C4" s="721"/>
      <c r="D4" s="721"/>
      <c r="E4" s="721"/>
      <c r="F4" s="721"/>
      <c r="G4" s="721"/>
      <c r="H4" s="721"/>
      <c r="J4" s="110"/>
    </row>
    <row r="6" spans="2:10" ht="24.75" customHeight="1">
      <c r="B6" s="258"/>
      <c r="C6" s="258"/>
      <c r="D6" s="258"/>
      <c r="E6" s="258"/>
      <c r="F6" s="258"/>
      <c r="G6" s="258"/>
      <c r="H6" s="257"/>
    </row>
    <row r="7" spans="2:10" ht="49.5" customHeight="1">
      <c r="B7" s="255" t="s">
        <v>110</v>
      </c>
      <c r="C7" s="255" t="s">
        <v>306</v>
      </c>
      <c r="D7" s="255" t="s">
        <v>0</v>
      </c>
      <c r="E7" s="256" t="s">
        <v>76</v>
      </c>
      <c r="F7" s="255" t="s">
        <v>305</v>
      </c>
      <c r="G7" s="256" t="s">
        <v>3</v>
      </c>
      <c r="H7" s="255" t="s">
        <v>304</v>
      </c>
    </row>
    <row r="8" spans="2:10">
      <c r="B8" s="252">
        <v>754</v>
      </c>
      <c r="C8" s="715" t="s">
        <v>95</v>
      </c>
      <c r="D8" s="716"/>
      <c r="E8" s="716"/>
      <c r="F8" s="716"/>
      <c r="G8" s="668"/>
      <c r="H8" s="717"/>
    </row>
    <row r="9" spans="2:10" ht="19.5" customHeight="1">
      <c r="B9" s="98"/>
      <c r="C9" s="96">
        <v>75411</v>
      </c>
      <c r="D9" s="718" t="s">
        <v>252</v>
      </c>
      <c r="E9" s="716"/>
      <c r="F9" s="716"/>
      <c r="G9" s="668"/>
      <c r="H9" s="717"/>
    </row>
    <row r="10" spans="2:10" ht="18.75" customHeight="1">
      <c r="B10" s="246"/>
      <c r="C10" s="250"/>
      <c r="D10" s="251"/>
      <c r="E10" s="249" t="s">
        <v>302</v>
      </c>
      <c r="F10" s="247">
        <v>30500</v>
      </c>
      <c r="G10" s="247">
        <v>32794.080000000002</v>
      </c>
      <c r="H10" s="224">
        <f>+G10/F10</f>
        <v>1.0752157377049181</v>
      </c>
    </row>
    <row r="11" spans="2:10" ht="21.75" customHeight="1">
      <c r="B11" s="712" t="s">
        <v>301</v>
      </c>
      <c r="C11" s="713"/>
      <c r="D11" s="713"/>
      <c r="E11" s="714"/>
      <c r="F11" s="49">
        <v>3323</v>
      </c>
      <c r="G11" s="49">
        <v>3323.46</v>
      </c>
      <c r="H11" s="62"/>
    </row>
    <row r="12" spans="2:10">
      <c r="B12" s="246"/>
      <c r="C12" s="246"/>
      <c r="D12" s="90" t="s">
        <v>23</v>
      </c>
      <c r="E12" s="75" t="s">
        <v>24</v>
      </c>
      <c r="F12" s="49">
        <v>100</v>
      </c>
      <c r="G12" s="49">
        <v>44.08</v>
      </c>
      <c r="H12" s="62">
        <f t="shared" ref="H12:H18" si="0">+G12/F12</f>
        <v>0.44079999999999997</v>
      </c>
    </row>
    <row r="13" spans="2:10" ht="31.5">
      <c r="B13" s="246"/>
      <c r="C13" s="246"/>
      <c r="D13" s="90" t="s">
        <v>300</v>
      </c>
      <c r="E13" s="75" t="s">
        <v>299</v>
      </c>
      <c r="F13" s="49">
        <v>30400</v>
      </c>
      <c r="G13" s="49">
        <v>32750</v>
      </c>
      <c r="H13" s="62">
        <f t="shared" si="0"/>
        <v>1.0773026315789473</v>
      </c>
    </row>
    <row r="14" spans="2:10">
      <c r="B14" s="246"/>
      <c r="C14" s="246"/>
      <c r="D14" s="250"/>
      <c r="E14" s="249" t="s">
        <v>109</v>
      </c>
      <c r="F14" s="247">
        <f>SUM(F15:F18)</f>
        <v>33823</v>
      </c>
      <c r="G14" s="247">
        <v>31132.12</v>
      </c>
      <c r="H14" s="224">
        <f t="shared" si="0"/>
        <v>0.92044230257517068</v>
      </c>
    </row>
    <row r="15" spans="2:10">
      <c r="B15" s="250"/>
      <c r="C15" s="250"/>
      <c r="D15" s="254" t="s">
        <v>191</v>
      </c>
      <c r="E15" s="250" t="s">
        <v>190</v>
      </c>
      <c r="F15" s="49">
        <v>2674</v>
      </c>
      <c r="G15" s="49">
        <v>1138.96</v>
      </c>
      <c r="H15" s="62">
        <f t="shared" si="0"/>
        <v>0.42593866866118174</v>
      </c>
    </row>
    <row r="16" spans="2:10">
      <c r="B16" s="250"/>
      <c r="C16" s="250"/>
      <c r="D16" s="253" t="s">
        <v>189</v>
      </c>
      <c r="E16" s="248" t="s">
        <v>188</v>
      </c>
      <c r="F16" s="49">
        <v>1906</v>
      </c>
      <c r="G16" s="49">
        <v>1905.42</v>
      </c>
      <c r="H16" s="62">
        <f t="shared" si="0"/>
        <v>0.9996956977964323</v>
      </c>
    </row>
    <row r="17" spans="2:8">
      <c r="B17" s="250"/>
      <c r="C17" s="250"/>
      <c r="D17" s="90" t="s">
        <v>175</v>
      </c>
      <c r="E17" s="75" t="s">
        <v>174</v>
      </c>
      <c r="F17" s="49">
        <v>3743</v>
      </c>
      <c r="G17" s="49">
        <v>2871.71</v>
      </c>
      <c r="H17" s="62">
        <f t="shared" si="0"/>
        <v>0.76722148009617952</v>
      </c>
    </row>
    <row r="18" spans="2:8" ht="31.5">
      <c r="B18" s="250"/>
      <c r="C18" s="250"/>
      <c r="D18" s="90" t="s">
        <v>127</v>
      </c>
      <c r="E18" s="75" t="s">
        <v>126</v>
      </c>
      <c r="F18" s="49">
        <v>25500</v>
      </c>
      <c r="G18" s="49">
        <v>25216.03</v>
      </c>
      <c r="H18" s="62">
        <f t="shared" si="0"/>
        <v>0.98886392156862746</v>
      </c>
    </row>
    <row r="19" spans="2:8">
      <c r="B19" s="712" t="s">
        <v>297</v>
      </c>
      <c r="C19" s="713"/>
      <c r="D19" s="713"/>
      <c r="E19" s="714"/>
      <c r="F19" s="49">
        <v>0</v>
      </c>
      <c r="G19" s="49">
        <v>4985.42</v>
      </c>
      <c r="H19" s="62"/>
    </row>
    <row r="20" spans="2:8">
      <c r="B20" s="252">
        <v>852</v>
      </c>
      <c r="C20" s="715" t="s">
        <v>90</v>
      </c>
      <c r="D20" s="716"/>
      <c r="E20" s="716"/>
      <c r="F20" s="716"/>
      <c r="G20" s="668"/>
      <c r="H20" s="717"/>
    </row>
    <row r="21" spans="2:8">
      <c r="B21" s="98"/>
      <c r="C21" s="96">
        <v>85202</v>
      </c>
      <c r="D21" s="718" t="s">
        <v>247</v>
      </c>
      <c r="E21" s="716"/>
      <c r="F21" s="716"/>
      <c r="G21" s="668"/>
      <c r="H21" s="717"/>
    </row>
    <row r="22" spans="2:8" ht="18.75" customHeight="1">
      <c r="B22" s="246"/>
      <c r="C22" s="250"/>
      <c r="D22" s="251"/>
      <c r="E22" s="249" t="s">
        <v>302</v>
      </c>
      <c r="F22" s="247">
        <v>90050</v>
      </c>
      <c r="G22" s="247">
        <v>75384.3</v>
      </c>
      <c r="H22" s="224">
        <f>+G22/F22</f>
        <v>0.8371382565241533</v>
      </c>
    </row>
    <row r="23" spans="2:8" ht="18.75" customHeight="1">
      <c r="B23" s="712" t="s">
        <v>301</v>
      </c>
      <c r="C23" s="713"/>
      <c r="D23" s="713"/>
      <c r="E23" s="714"/>
      <c r="F23" s="49">
        <v>58192</v>
      </c>
      <c r="G23" s="49">
        <v>58192.04</v>
      </c>
      <c r="H23" s="224">
        <f>+G23/F23</f>
        <v>1.0000006873797085</v>
      </c>
    </row>
    <row r="24" spans="2:8" ht="78.75">
      <c r="B24" s="246"/>
      <c r="C24" s="246"/>
      <c r="D24" s="90" t="s">
        <v>17</v>
      </c>
      <c r="E24" s="75" t="s">
        <v>18</v>
      </c>
      <c r="F24" s="49">
        <v>26000</v>
      </c>
      <c r="G24" s="49">
        <v>6930.09</v>
      </c>
      <c r="H24" s="62">
        <f t="shared" ref="H24:H39" si="1">+G24/F24</f>
        <v>0.26654192307692309</v>
      </c>
    </row>
    <row r="25" spans="2:8">
      <c r="B25" s="246"/>
      <c r="C25" s="246"/>
      <c r="D25" s="90" t="s">
        <v>19</v>
      </c>
      <c r="E25" s="75" t="s">
        <v>20</v>
      </c>
      <c r="F25" s="49">
        <v>62000</v>
      </c>
      <c r="G25" s="49">
        <v>68314.28</v>
      </c>
      <c r="H25" s="62">
        <f t="shared" si="1"/>
        <v>1.1018432258064517</v>
      </c>
    </row>
    <row r="26" spans="2:8">
      <c r="B26" s="246"/>
      <c r="C26" s="246"/>
      <c r="D26" s="90" t="s">
        <v>23</v>
      </c>
      <c r="E26" s="75" t="s">
        <v>24</v>
      </c>
      <c r="F26" s="49">
        <v>50</v>
      </c>
      <c r="G26" s="49">
        <v>139.93</v>
      </c>
      <c r="H26" s="62">
        <f t="shared" si="1"/>
        <v>2.7986</v>
      </c>
    </row>
    <row r="27" spans="2:8" ht="31.5">
      <c r="B27" s="246"/>
      <c r="C27" s="246"/>
      <c r="D27" s="90" t="s">
        <v>300</v>
      </c>
      <c r="E27" s="75" t="s">
        <v>299</v>
      </c>
      <c r="F27" s="49">
        <v>2000</v>
      </c>
      <c r="G27" s="49">
        <v>0</v>
      </c>
      <c r="H27" s="62">
        <f t="shared" si="1"/>
        <v>0</v>
      </c>
    </row>
    <row r="28" spans="2:8">
      <c r="B28" s="246"/>
      <c r="C28" s="246"/>
      <c r="D28" s="250"/>
      <c r="E28" s="249" t="s">
        <v>109</v>
      </c>
      <c r="F28" s="247">
        <f>SUM(F29:F39)</f>
        <v>148242</v>
      </c>
      <c r="G28" s="247">
        <f>+G29+G30+G31+G32+G33+G34+G35+G36+G37+G38</f>
        <v>91939.200000000012</v>
      </c>
      <c r="H28" s="224">
        <f t="shared" si="1"/>
        <v>0.62019670538713734</v>
      </c>
    </row>
    <row r="29" spans="2:8">
      <c r="B29" s="246"/>
      <c r="C29" s="246"/>
      <c r="D29" s="90" t="s">
        <v>203</v>
      </c>
      <c r="E29" s="101" t="s">
        <v>202</v>
      </c>
      <c r="F29" s="242">
        <v>3000</v>
      </c>
      <c r="G29" s="242">
        <v>1664.8</v>
      </c>
      <c r="H29" s="62">
        <f t="shared" si="1"/>
        <v>0.55493333333333328</v>
      </c>
    </row>
    <row r="30" spans="2:8">
      <c r="B30" s="246"/>
      <c r="C30" s="246"/>
      <c r="D30" s="90" t="s">
        <v>201</v>
      </c>
      <c r="E30" s="101" t="s">
        <v>200</v>
      </c>
      <c r="F30" s="242">
        <v>400</v>
      </c>
      <c r="G30" s="242">
        <v>259.77999999999997</v>
      </c>
      <c r="H30" s="62">
        <f t="shared" si="1"/>
        <v>0.64944999999999997</v>
      </c>
    </row>
    <row r="31" spans="2:8">
      <c r="B31" s="246"/>
      <c r="C31" s="246"/>
      <c r="D31" s="90" t="s">
        <v>195</v>
      </c>
      <c r="E31" s="75" t="s">
        <v>194</v>
      </c>
      <c r="F31" s="242">
        <v>19192</v>
      </c>
      <c r="G31" s="242">
        <v>13322.32</v>
      </c>
      <c r="H31" s="62">
        <f t="shared" si="1"/>
        <v>0.69416006669445596</v>
      </c>
    </row>
    <row r="32" spans="2:8">
      <c r="B32" s="246"/>
      <c r="C32" s="246"/>
      <c r="D32" s="90" t="s">
        <v>191</v>
      </c>
      <c r="E32" s="75" t="s">
        <v>190</v>
      </c>
      <c r="F32" s="242">
        <v>25650</v>
      </c>
      <c r="G32" s="242">
        <v>27401.06</v>
      </c>
      <c r="H32" s="62">
        <f t="shared" si="1"/>
        <v>1.0682674463937623</v>
      </c>
    </row>
    <row r="33" spans="2:8">
      <c r="B33" s="246"/>
      <c r="C33" s="246"/>
      <c r="D33" s="90" t="s">
        <v>189</v>
      </c>
      <c r="E33" s="75" t="s">
        <v>188</v>
      </c>
      <c r="F33" s="242">
        <v>27000</v>
      </c>
      <c r="G33" s="242">
        <v>25397.59</v>
      </c>
      <c r="H33" s="62">
        <f t="shared" si="1"/>
        <v>0.94065148148148148</v>
      </c>
    </row>
    <row r="34" spans="2:8">
      <c r="B34" s="246"/>
      <c r="C34" s="246"/>
      <c r="D34" s="90" t="s">
        <v>187</v>
      </c>
      <c r="E34" s="75" t="s">
        <v>186</v>
      </c>
      <c r="F34" s="242">
        <v>2000</v>
      </c>
      <c r="G34" s="242">
        <v>1991.07</v>
      </c>
      <c r="H34" s="62">
        <f t="shared" si="1"/>
        <v>0.99553499999999995</v>
      </c>
    </row>
    <row r="35" spans="2:8">
      <c r="B35" s="246"/>
      <c r="C35" s="246"/>
      <c r="D35" s="90" t="s">
        <v>181</v>
      </c>
      <c r="E35" s="75" t="s">
        <v>180</v>
      </c>
      <c r="F35" s="242">
        <v>3000</v>
      </c>
      <c r="G35" s="242">
        <v>1250.3499999999999</v>
      </c>
      <c r="H35" s="62">
        <f t="shared" si="1"/>
        <v>0.41678333333333328</v>
      </c>
    </row>
    <row r="36" spans="2:8">
      <c r="B36" s="246"/>
      <c r="C36" s="246"/>
      <c r="D36" s="90" t="s">
        <v>179</v>
      </c>
      <c r="E36" s="75" t="s">
        <v>178</v>
      </c>
      <c r="F36" s="242">
        <v>4000</v>
      </c>
      <c r="G36" s="242">
        <v>3948</v>
      </c>
      <c r="H36" s="62">
        <f t="shared" si="1"/>
        <v>0.98699999999999999</v>
      </c>
    </row>
    <row r="37" spans="2:8">
      <c r="B37" s="246"/>
      <c r="C37" s="246"/>
      <c r="D37" s="90" t="s">
        <v>175</v>
      </c>
      <c r="E37" s="75" t="s">
        <v>174</v>
      </c>
      <c r="F37" s="242">
        <v>7000</v>
      </c>
      <c r="G37" s="242">
        <v>5690.53</v>
      </c>
      <c r="H37" s="62">
        <f t="shared" si="1"/>
        <v>0.81293285714285712</v>
      </c>
    </row>
    <row r="38" spans="2:8">
      <c r="B38" s="246"/>
      <c r="C38" s="246"/>
      <c r="D38" s="90" t="s">
        <v>145</v>
      </c>
      <c r="E38" s="75" t="s">
        <v>298</v>
      </c>
      <c r="F38" s="242">
        <v>12000</v>
      </c>
      <c r="G38" s="242">
        <v>11013.7</v>
      </c>
      <c r="H38" s="62">
        <f t="shared" si="1"/>
        <v>0.91780833333333345</v>
      </c>
    </row>
    <row r="39" spans="2:8">
      <c r="B39" s="245"/>
      <c r="C39" s="244"/>
      <c r="D39" s="243" t="s">
        <v>127</v>
      </c>
      <c r="E39" s="75" t="s">
        <v>128</v>
      </c>
      <c r="F39" s="242">
        <v>45000</v>
      </c>
      <c r="G39" s="242">
        <v>0</v>
      </c>
      <c r="H39" s="62">
        <f t="shared" si="1"/>
        <v>0</v>
      </c>
    </row>
    <row r="40" spans="2:8">
      <c r="B40" s="712" t="s">
        <v>297</v>
      </c>
      <c r="C40" s="713"/>
      <c r="D40" s="713"/>
      <c r="E40" s="714"/>
      <c r="F40" s="49">
        <v>0</v>
      </c>
      <c r="G40" s="49">
        <v>41637.14</v>
      </c>
      <c r="H40" s="62"/>
    </row>
    <row r="41" spans="2:8">
      <c r="B41" s="241">
        <v>801</v>
      </c>
      <c r="C41" s="701" t="s">
        <v>92</v>
      </c>
      <c r="D41" s="702"/>
      <c r="E41" s="702"/>
      <c r="F41" s="702"/>
      <c r="G41" s="703"/>
      <c r="H41" s="704"/>
    </row>
    <row r="42" spans="2:8">
      <c r="B42" s="240"/>
      <c r="C42" s="239">
        <v>80148</v>
      </c>
      <c r="D42" s="705" t="s">
        <v>303</v>
      </c>
      <c r="E42" s="702"/>
      <c r="F42" s="702"/>
      <c r="G42" s="703"/>
      <c r="H42" s="704"/>
    </row>
    <row r="43" spans="2:8">
      <c r="B43" s="230"/>
      <c r="C43" s="236"/>
      <c r="D43" s="238"/>
      <c r="E43" s="235" t="s">
        <v>302</v>
      </c>
      <c r="F43" s="234">
        <v>252600</v>
      </c>
      <c r="G43" s="234">
        <f>+G45+G46+G47</f>
        <v>257793.81999999998</v>
      </c>
      <c r="H43" s="237">
        <f>+G43/F43</f>
        <v>1.02056144101346</v>
      </c>
    </row>
    <row r="44" spans="2:8">
      <c r="B44" s="706" t="s">
        <v>301</v>
      </c>
      <c r="C44" s="707"/>
      <c r="D44" s="707"/>
      <c r="E44" s="708"/>
      <c r="F44" s="226">
        <v>3060</v>
      </c>
      <c r="G44" s="226">
        <v>3059</v>
      </c>
      <c r="H44" s="225"/>
    </row>
    <row r="45" spans="2:8">
      <c r="B45" s="230"/>
      <c r="C45" s="230"/>
      <c r="D45" s="229" t="s">
        <v>19</v>
      </c>
      <c r="E45" s="228" t="s">
        <v>20</v>
      </c>
      <c r="F45" s="226">
        <v>242370</v>
      </c>
      <c r="G45" s="226">
        <v>250621.05</v>
      </c>
      <c r="H45" s="225">
        <f>+G45/F45</f>
        <v>1.0340431984156455</v>
      </c>
    </row>
    <row r="46" spans="2:8">
      <c r="B46" s="230"/>
      <c r="C46" s="230"/>
      <c r="D46" s="229" t="s">
        <v>23</v>
      </c>
      <c r="E46" s="228" t="s">
        <v>24</v>
      </c>
      <c r="F46" s="226">
        <v>230</v>
      </c>
      <c r="G46" s="226">
        <v>125.97</v>
      </c>
      <c r="H46" s="225">
        <f>+G46/F46</f>
        <v>0.54769565217391303</v>
      </c>
    </row>
    <row r="47" spans="2:8" ht="25.5">
      <c r="B47" s="230"/>
      <c r="C47" s="230"/>
      <c r="D47" s="229" t="s">
        <v>300</v>
      </c>
      <c r="E47" s="228" t="s">
        <v>299</v>
      </c>
      <c r="F47" s="226">
        <v>10000</v>
      </c>
      <c r="G47" s="226">
        <v>7046.8</v>
      </c>
      <c r="H47" s="225">
        <f>+G47/F47</f>
        <v>0.70467999999999997</v>
      </c>
    </row>
    <row r="48" spans="2:8">
      <c r="B48" s="230"/>
      <c r="C48" s="230"/>
      <c r="D48" s="236"/>
      <c r="E48" s="235" t="s">
        <v>109</v>
      </c>
      <c r="F48" s="234">
        <f>SUM(F49:F57)</f>
        <v>252600</v>
      </c>
      <c r="G48" s="234">
        <f>+G49+G50+G51+G52+G53+G54+G55+G56+G57</f>
        <v>250042.32</v>
      </c>
      <c r="H48" s="225">
        <f>+G48/F48</f>
        <v>0.98987458432304043</v>
      </c>
    </row>
    <row r="49" spans="2:8">
      <c r="B49" s="230"/>
      <c r="C49" s="230"/>
      <c r="D49" s="233">
        <v>4170</v>
      </c>
      <c r="E49" s="232" t="s">
        <v>194</v>
      </c>
      <c r="F49" s="227">
        <v>9100</v>
      </c>
      <c r="G49" s="227">
        <v>9344.11</v>
      </c>
      <c r="H49" s="231">
        <v>0.61</v>
      </c>
    </row>
    <row r="50" spans="2:8">
      <c r="B50" s="230"/>
      <c r="C50" s="230"/>
      <c r="D50" s="229" t="s">
        <v>191</v>
      </c>
      <c r="E50" s="228" t="s">
        <v>190</v>
      </c>
      <c r="F50" s="227">
        <v>18500</v>
      </c>
      <c r="G50" s="227">
        <v>17677.34</v>
      </c>
      <c r="H50" s="225">
        <f>+G50/F50</f>
        <v>0.95553189189189192</v>
      </c>
    </row>
    <row r="51" spans="2:8">
      <c r="B51" s="230"/>
      <c r="C51" s="230"/>
      <c r="D51" s="229" t="s">
        <v>189</v>
      </c>
      <c r="E51" s="228" t="s">
        <v>188</v>
      </c>
      <c r="F51" s="227">
        <v>201400</v>
      </c>
      <c r="G51" s="227">
        <v>203521.24</v>
      </c>
      <c r="H51" s="225">
        <f>+G51/F51</f>
        <v>1.0105324726911618</v>
      </c>
    </row>
    <row r="52" spans="2:8">
      <c r="B52" s="230"/>
      <c r="C52" s="230"/>
      <c r="D52" s="229" t="s">
        <v>181</v>
      </c>
      <c r="E52" s="228" t="s">
        <v>180</v>
      </c>
      <c r="F52" s="227">
        <v>3500</v>
      </c>
      <c r="G52" s="227">
        <v>3500</v>
      </c>
      <c r="H52" s="225">
        <f>+G52/F52</f>
        <v>1</v>
      </c>
    </row>
    <row r="53" spans="2:8">
      <c r="B53" s="230"/>
      <c r="C53" s="230"/>
      <c r="D53" s="229" t="s">
        <v>179</v>
      </c>
      <c r="E53" s="228" t="s">
        <v>178</v>
      </c>
      <c r="F53" s="227">
        <v>4000</v>
      </c>
      <c r="G53" s="227">
        <v>0</v>
      </c>
      <c r="H53" s="225">
        <f>+G53/F53</f>
        <v>0</v>
      </c>
    </row>
    <row r="54" spans="2:8">
      <c r="B54" s="230"/>
      <c r="C54" s="230"/>
      <c r="D54" s="229" t="s">
        <v>175</v>
      </c>
      <c r="E54" s="228" t="s">
        <v>174</v>
      </c>
      <c r="F54" s="227">
        <v>8000</v>
      </c>
      <c r="G54" s="227">
        <v>8946.6299999999992</v>
      </c>
      <c r="H54" s="225">
        <f>+G54/F54</f>
        <v>1.1183287499999999</v>
      </c>
    </row>
    <row r="55" spans="2:8">
      <c r="B55" s="230"/>
      <c r="C55" s="230"/>
      <c r="D55" s="229" t="s">
        <v>157</v>
      </c>
      <c r="E55" s="228" t="s">
        <v>156</v>
      </c>
      <c r="F55" s="227">
        <v>100</v>
      </c>
      <c r="G55" s="227">
        <v>80</v>
      </c>
      <c r="H55" s="225">
        <v>0</v>
      </c>
    </row>
    <row r="56" spans="2:8">
      <c r="B56" s="230"/>
      <c r="C56" s="230"/>
      <c r="D56" s="229" t="s">
        <v>145</v>
      </c>
      <c r="E56" s="228" t="s">
        <v>298</v>
      </c>
      <c r="F56" s="227">
        <v>6000</v>
      </c>
      <c r="G56" s="227">
        <v>5326</v>
      </c>
      <c r="H56" s="225"/>
    </row>
    <row r="57" spans="2:8" ht="25.5">
      <c r="B57" s="230"/>
      <c r="C57" s="230"/>
      <c r="D57" s="229" t="s">
        <v>133</v>
      </c>
      <c r="E57" s="228" t="s">
        <v>312</v>
      </c>
      <c r="F57" s="227">
        <v>2000</v>
      </c>
      <c r="G57" s="227">
        <v>1647</v>
      </c>
      <c r="H57" s="225">
        <f>+G57/F57</f>
        <v>0.82350000000000001</v>
      </c>
    </row>
    <row r="58" spans="2:8">
      <c r="B58" s="706" t="s">
        <v>297</v>
      </c>
      <c r="C58" s="707"/>
      <c r="D58" s="707"/>
      <c r="E58" s="708"/>
      <c r="F58" s="226">
        <v>3060</v>
      </c>
      <c r="G58" s="226">
        <v>10810.5</v>
      </c>
      <c r="H58" s="225"/>
    </row>
    <row r="59" spans="2:8" ht="17.25" customHeight="1">
      <c r="B59" s="706" t="s">
        <v>313</v>
      </c>
      <c r="C59" s="707"/>
      <c r="D59" s="707"/>
      <c r="E59" s="708"/>
      <c r="F59" s="226">
        <v>64575</v>
      </c>
      <c r="G59" s="226">
        <f>+G11+G23+G44</f>
        <v>64574.5</v>
      </c>
      <c r="H59" s="225"/>
    </row>
    <row r="60" spans="2:8">
      <c r="B60" s="709" t="s">
        <v>296</v>
      </c>
      <c r="C60" s="710"/>
      <c r="D60" s="710"/>
      <c r="E60" s="711"/>
      <c r="F60" s="226">
        <v>3060</v>
      </c>
      <c r="G60" s="227">
        <f>+G58+G40+G19</f>
        <v>57433.06</v>
      </c>
      <c r="H60" s="225"/>
    </row>
    <row r="61" spans="2:8">
      <c r="B61" s="698" t="s">
        <v>47</v>
      </c>
      <c r="C61" s="699"/>
      <c r="D61" s="699"/>
      <c r="E61" s="700"/>
      <c r="F61" s="42">
        <v>373150</v>
      </c>
      <c r="G61" s="42">
        <f>+G43+G22+G10</f>
        <v>365972.2</v>
      </c>
      <c r="H61" s="224">
        <f>+G61/F61</f>
        <v>0.9807643038992363</v>
      </c>
    </row>
    <row r="62" spans="2:8">
      <c r="B62" s="698" t="s">
        <v>295</v>
      </c>
      <c r="C62" s="699"/>
      <c r="D62" s="699"/>
      <c r="E62" s="700"/>
      <c r="F62" s="42">
        <v>434665</v>
      </c>
      <c r="G62" s="42">
        <f>+G48+G28+G14</f>
        <v>373113.64</v>
      </c>
      <c r="H62" s="224">
        <f>+G62/F62</f>
        <v>0.85839356745999795</v>
      </c>
    </row>
  </sheetData>
  <mergeCells count="18">
    <mergeCell ref="G1:H1"/>
    <mergeCell ref="B3:H4"/>
    <mergeCell ref="C8:H8"/>
    <mergeCell ref="D9:H9"/>
    <mergeCell ref="B11:E11"/>
    <mergeCell ref="B19:E19"/>
    <mergeCell ref="C20:H20"/>
    <mergeCell ref="D21:H21"/>
    <mergeCell ref="B23:E23"/>
    <mergeCell ref="B40:E40"/>
    <mergeCell ref="B61:E61"/>
    <mergeCell ref="B62:E62"/>
    <mergeCell ref="C41:H41"/>
    <mergeCell ref="D42:H42"/>
    <mergeCell ref="B44:E44"/>
    <mergeCell ref="B58:E58"/>
    <mergeCell ref="B60:E60"/>
    <mergeCell ref="B59:E59"/>
  </mergeCells>
  <pageMargins left="0.70866141732283472" right="0.70866141732283472" top="0.74803149606299213" bottom="0.74803149606299213" header="0.31496062992125984" footer="0.31496062992125984"/>
  <pageSetup paperSize="9" scale="6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2:O158"/>
  <sheetViews>
    <sheetView tabSelected="1" topLeftCell="G1" workbookViewId="0">
      <selection activeCell="O156" sqref="O156"/>
    </sheetView>
  </sheetViews>
  <sheetFormatPr defaultRowHeight="15"/>
  <cols>
    <col min="2" max="2" width="6.5703125" customWidth="1"/>
    <col min="3" max="3" width="11.7109375" customWidth="1"/>
    <col min="4" max="4" width="11.140625" customWidth="1"/>
    <col min="5" max="5" width="11.28515625" customWidth="1"/>
    <col min="6" max="6" width="40.42578125" customWidth="1"/>
    <col min="7" max="7" width="19.28515625" customWidth="1"/>
    <col min="8" max="8" width="21.42578125" customWidth="1"/>
    <col min="9" max="9" width="12.7109375" customWidth="1"/>
    <col min="10" max="11" width="20.140625" customWidth="1"/>
    <col min="12" max="12" width="4.140625" customWidth="1"/>
    <col min="13" max="13" width="18.7109375" customWidth="1"/>
    <col min="14" max="14" width="19.5703125" customWidth="1"/>
    <col min="15" max="15" width="23.140625" customWidth="1"/>
    <col min="263" max="263" width="36.85546875" customWidth="1"/>
    <col min="264" max="264" width="19.28515625" customWidth="1"/>
    <col min="265" max="265" width="22.85546875" customWidth="1"/>
    <col min="266" max="267" width="20.140625" customWidth="1"/>
    <col min="268" max="268" width="5.7109375" customWidth="1"/>
    <col min="269" max="269" width="19.5703125" customWidth="1"/>
    <col min="270" max="270" width="12.85546875" bestFit="1" customWidth="1"/>
    <col min="271" max="271" width="23.140625" customWidth="1"/>
    <col min="519" max="519" width="36.85546875" customWidth="1"/>
    <col min="520" max="520" width="19.28515625" customWidth="1"/>
    <col min="521" max="521" width="22.85546875" customWidth="1"/>
    <col min="522" max="523" width="20.140625" customWidth="1"/>
    <col min="524" max="524" width="5.7109375" customWidth="1"/>
    <col min="525" max="525" width="19.5703125" customWidth="1"/>
    <col min="526" max="526" width="12.85546875" bestFit="1" customWidth="1"/>
    <col min="527" max="527" width="23.140625" customWidth="1"/>
    <col min="775" max="775" width="36.85546875" customWidth="1"/>
    <col min="776" max="776" width="19.28515625" customWidth="1"/>
    <col min="777" max="777" width="22.85546875" customWidth="1"/>
    <col min="778" max="779" width="20.140625" customWidth="1"/>
    <col min="780" max="780" width="5.7109375" customWidth="1"/>
    <col min="781" max="781" width="19.5703125" customWidth="1"/>
    <col min="782" max="782" width="12.85546875" bestFit="1" customWidth="1"/>
    <col min="783" max="783" width="23.140625" customWidth="1"/>
    <col min="1031" max="1031" width="36.85546875" customWidth="1"/>
    <col min="1032" max="1032" width="19.28515625" customWidth="1"/>
    <col min="1033" max="1033" width="22.85546875" customWidth="1"/>
    <col min="1034" max="1035" width="20.140625" customWidth="1"/>
    <col min="1036" max="1036" width="5.7109375" customWidth="1"/>
    <col min="1037" max="1037" width="19.5703125" customWidth="1"/>
    <col min="1038" max="1038" width="12.85546875" bestFit="1" customWidth="1"/>
    <col min="1039" max="1039" width="23.140625" customWidth="1"/>
    <col min="1287" max="1287" width="36.85546875" customWidth="1"/>
    <col min="1288" max="1288" width="19.28515625" customWidth="1"/>
    <col min="1289" max="1289" width="22.85546875" customWidth="1"/>
    <col min="1290" max="1291" width="20.140625" customWidth="1"/>
    <col min="1292" max="1292" width="5.7109375" customWidth="1"/>
    <col min="1293" max="1293" width="19.5703125" customWidth="1"/>
    <col min="1294" max="1294" width="12.85546875" bestFit="1" customWidth="1"/>
    <col min="1295" max="1295" width="23.140625" customWidth="1"/>
    <col min="1543" max="1543" width="36.85546875" customWidth="1"/>
    <col min="1544" max="1544" width="19.28515625" customWidth="1"/>
    <col min="1545" max="1545" width="22.85546875" customWidth="1"/>
    <col min="1546" max="1547" width="20.140625" customWidth="1"/>
    <col min="1548" max="1548" width="5.7109375" customWidth="1"/>
    <col min="1549" max="1549" width="19.5703125" customWidth="1"/>
    <col min="1550" max="1550" width="12.85546875" bestFit="1" customWidth="1"/>
    <col min="1551" max="1551" width="23.140625" customWidth="1"/>
    <col min="1799" max="1799" width="36.85546875" customWidth="1"/>
    <col min="1800" max="1800" width="19.28515625" customWidth="1"/>
    <col min="1801" max="1801" width="22.85546875" customWidth="1"/>
    <col min="1802" max="1803" width="20.140625" customWidth="1"/>
    <col min="1804" max="1804" width="5.7109375" customWidth="1"/>
    <col min="1805" max="1805" width="19.5703125" customWidth="1"/>
    <col min="1806" max="1806" width="12.85546875" bestFit="1" customWidth="1"/>
    <col min="1807" max="1807" width="23.140625" customWidth="1"/>
    <col min="2055" max="2055" width="36.85546875" customWidth="1"/>
    <col min="2056" max="2056" width="19.28515625" customWidth="1"/>
    <col min="2057" max="2057" width="22.85546875" customWidth="1"/>
    <col min="2058" max="2059" width="20.140625" customWidth="1"/>
    <col min="2060" max="2060" width="5.7109375" customWidth="1"/>
    <col min="2061" max="2061" width="19.5703125" customWidth="1"/>
    <col min="2062" max="2062" width="12.85546875" bestFit="1" customWidth="1"/>
    <col min="2063" max="2063" width="23.140625" customWidth="1"/>
    <col min="2311" max="2311" width="36.85546875" customWidth="1"/>
    <col min="2312" max="2312" width="19.28515625" customWidth="1"/>
    <col min="2313" max="2313" width="22.85546875" customWidth="1"/>
    <col min="2314" max="2315" width="20.140625" customWidth="1"/>
    <col min="2316" max="2316" width="5.7109375" customWidth="1"/>
    <col min="2317" max="2317" width="19.5703125" customWidth="1"/>
    <col min="2318" max="2318" width="12.85546875" bestFit="1" customWidth="1"/>
    <col min="2319" max="2319" width="23.140625" customWidth="1"/>
    <col min="2567" max="2567" width="36.85546875" customWidth="1"/>
    <col min="2568" max="2568" width="19.28515625" customWidth="1"/>
    <col min="2569" max="2569" width="22.85546875" customWidth="1"/>
    <col min="2570" max="2571" width="20.140625" customWidth="1"/>
    <col min="2572" max="2572" width="5.7109375" customWidth="1"/>
    <col min="2573" max="2573" width="19.5703125" customWidth="1"/>
    <col min="2574" max="2574" width="12.85546875" bestFit="1" customWidth="1"/>
    <col min="2575" max="2575" width="23.140625" customWidth="1"/>
    <col min="2823" max="2823" width="36.85546875" customWidth="1"/>
    <col min="2824" max="2824" width="19.28515625" customWidth="1"/>
    <col min="2825" max="2825" width="22.85546875" customWidth="1"/>
    <col min="2826" max="2827" width="20.140625" customWidth="1"/>
    <col min="2828" max="2828" width="5.7109375" customWidth="1"/>
    <col min="2829" max="2829" width="19.5703125" customWidth="1"/>
    <col min="2830" max="2830" width="12.85546875" bestFit="1" customWidth="1"/>
    <col min="2831" max="2831" width="23.140625" customWidth="1"/>
    <col min="3079" max="3079" width="36.85546875" customWidth="1"/>
    <col min="3080" max="3080" width="19.28515625" customWidth="1"/>
    <col min="3081" max="3081" width="22.85546875" customWidth="1"/>
    <col min="3082" max="3083" width="20.140625" customWidth="1"/>
    <col min="3084" max="3084" width="5.7109375" customWidth="1"/>
    <col min="3085" max="3085" width="19.5703125" customWidth="1"/>
    <col min="3086" max="3086" width="12.85546875" bestFit="1" customWidth="1"/>
    <col min="3087" max="3087" width="23.140625" customWidth="1"/>
    <col min="3335" max="3335" width="36.85546875" customWidth="1"/>
    <col min="3336" max="3336" width="19.28515625" customWidth="1"/>
    <col min="3337" max="3337" width="22.85546875" customWidth="1"/>
    <col min="3338" max="3339" width="20.140625" customWidth="1"/>
    <col min="3340" max="3340" width="5.7109375" customWidth="1"/>
    <col min="3341" max="3341" width="19.5703125" customWidth="1"/>
    <col min="3342" max="3342" width="12.85546875" bestFit="1" customWidth="1"/>
    <col min="3343" max="3343" width="23.140625" customWidth="1"/>
    <col min="3591" max="3591" width="36.85546875" customWidth="1"/>
    <col min="3592" max="3592" width="19.28515625" customWidth="1"/>
    <col min="3593" max="3593" width="22.85546875" customWidth="1"/>
    <col min="3594" max="3595" width="20.140625" customWidth="1"/>
    <col min="3596" max="3596" width="5.7109375" customWidth="1"/>
    <col min="3597" max="3597" width="19.5703125" customWidth="1"/>
    <col min="3598" max="3598" width="12.85546875" bestFit="1" customWidth="1"/>
    <col min="3599" max="3599" width="23.140625" customWidth="1"/>
    <col min="3847" max="3847" width="36.85546875" customWidth="1"/>
    <col min="3848" max="3848" width="19.28515625" customWidth="1"/>
    <col min="3849" max="3849" width="22.85546875" customWidth="1"/>
    <col min="3850" max="3851" width="20.140625" customWidth="1"/>
    <col min="3852" max="3852" width="5.7109375" customWidth="1"/>
    <col min="3853" max="3853" width="19.5703125" customWidth="1"/>
    <col min="3854" max="3854" width="12.85546875" bestFit="1" customWidth="1"/>
    <col min="3855" max="3855" width="23.140625" customWidth="1"/>
    <col min="4103" max="4103" width="36.85546875" customWidth="1"/>
    <col min="4104" max="4104" width="19.28515625" customWidth="1"/>
    <col min="4105" max="4105" width="22.85546875" customWidth="1"/>
    <col min="4106" max="4107" width="20.140625" customWidth="1"/>
    <col min="4108" max="4108" width="5.7109375" customWidth="1"/>
    <col min="4109" max="4109" width="19.5703125" customWidth="1"/>
    <col min="4110" max="4110" width="12.85546875" bestFit="1" customWidth="1"/>
    <col min="4111" max="4111" width="23.140625" customWidth="1"/>
    <col min="4359" max="4359" width="36.85546875" customWidth="1"/>
    <col min="4360" max="4360" width="19.28515625" customWidth="1"/>
    <col min="4361" max="4361" width="22.85546875" customWidth="1"/>
    <col min="4362" max="4363" width="20.140625" customWidth="1"/>
    <col min="4364" max="4364" width="5.7109375" customWidth="1"/>
    <col min="4365" max="4365" width="19.5703125" customWidth="1"/>
    <col min="4366" max="4366" width="12.85546875" bestFit="1" customWidth="1"/>
    <col min="4367" max="4367" width="23.140625" customWidth="1"/>
    <col min="4615" max="4615" width="36.85546875" customWidth="1"/>
    <col min="4616" max="4616" width="19.28515625" customWidth="1"/>
    <col min="4617" max="4617" width="22.85546875" customWidth="1"/>
    <col min="4618" max="4619" width="20.140625" customWidth="1"/>
    <col min="4620" max="4620" width="5.7109375" customWidth="1"/>
    <col min="4621" max="4621" width="19.5703125" customWidth="1"/>
    <col min="4622" max="4622" width="12.85546875" bestFit="1" customWidth="1"/>
    <col min="4623" max="4623" width="23.140625" customWidth="1"/>
    <col min="4871" max="4871" width="36.85546875" customWidth="1"/>
    <col min="4872" max="4872" width="19.28515625" customWidth="1"/>
    <col min="4873" max="4873" width="22.85546875" customWidth="1"/>
    <col min="4874" max="4875" width="20.140625" customWidth="1"/>
    <col min="4876" max="4876" width="5.7109375" customWidth="1"/>
    <col min="4877" max="4877" width="19.5703125" customWidth="1"/>
    <col min="4878" max="4878" width="12.85546875" bestFit="1" customWidth="1"/>
    <col min="4879" max="4879" width="23.140625" customWidth="1"/>
    <col min="5127" max="5127" width="36.85546875" customWidth="1"/>
    <col min="5128" max="5128" width="19.28515625" customWidth="1"/>
    <col min="5129" max="5129" width="22.85546875" customWidth="1"/>
    <col min="5130" max="5131" width="20.140625" customWidth="1"/>
    <col min="5132" max="5132" width="5.7109375" customWidth="1"/>
    <col min="5133" max="5133" width="19.5703125" customWidth="1"/>
    <col min="5134" max="5134" width="12.85546875" bestFit="1" customWidth="1"/>
    <col min="5135" max="5135" width="23.140625" customWidth="1"/>
    <col min="5383" max="5383" width="36.85546875" customWidth="1"/>
    <col min="5384" max="5384" width="19.28515625" customWidth="1"/>
    <col min="5385" max="5385" width="22.85546875" customWidth="1"/>
    <col min="5386" max="5387" width="20.140625" customWidth="1"/>
    <col min="5388" max="5388" width="5.7109375" customWidth="1"/>
    <col min="5389" max="5389" width="19.5703125" customWidth="1"/>
    <col min="5390" max="5390" width="12.85546875" bestFit="1" customWidth="1"/>
    <col min="5391" max="5391" width="23.140625" customWidth="1"/>
    <col min="5639" max="5639" width="36.85546875" customWidth="1"/>
    <col min="5640" max="5640" width="19.28515625" customWidth="1"/>
    <col min="5641" max="5641" width="22.85546875" customWidth="1"/>
    <col min="5642" max="5643" width="20.140625" customWidth="1"/>
    <col min="5644" max="5644" width="5.7109375" customWidth="1"/>
    <col min="5645" max="5645" width="19.5703125" customWidth="1"/>
    <col min="5646" max="5646" width="12.85546875" bestFit="1" customWidth="1"/>
    <col min="5647" max="5647" width="23.140625" customWidth="1"/>
    <col min="5895" max="5895" width="36.85546875" customWidth="1"/>
    <col min="5896" max="5896" width="19.28515625" customWidth="1"/>
    <col min="5897" max="5897" width="22.85546875" customWidth="1"/>
    <col min="5898" max="5899" width="20.140625" customWidth="1"/>
    <col min="5900" max="5900" width="5.7109375" customWidth="1"/>
    <col min="5901" max="5901" width="19.5703125" customWidth="1"/>
    <col min="5902" max="5902" width="12.85546875" bestFit="1" customWidth="1"/>
    <col min="5903" max="5903" width="23.140625" customWidth="1"/>
    <col min="6151" max="6151" width="36.85546875" customWidth="1"/>
    <col min="6152" max="6152" width="19.28515625" customWidth="1"/>
    <col min="6153" max="6153" width="22.85546875" customWidth="1"/>
    <col min="6154" max="6155" width="20.140625" customWidth="1"/>
    <col min="6156" max="6156" width="5.7109375" customWidth="1"/>
    <col min="6157" max="6157" width="19.5703125" customWidth="1"/>
    <col min="6158" max="6158" width="12.85546875" bestFit="1" customWidth="1"/>
    <col min="6159" max="6159" width="23.140625" customWidth="1"/>
    <col min="6407" max="6407" width="36.85546875" customWidth="1"/>
    <col min="6408" max="6408" width="19.28515625" customWidth="1"/>
    <col min="6409" max="6409" width="22.85546875" customWidth="1"/>
    <col min="6410" max="6411" width="20.140625" customWidth="1"/>
    <col min="6412" max="6412" width="5.7109375" customWidth="1"/>
    <col min="6413" max="6413" width="19.5703125" customWidth="1"/>
    <col min="6414" max="6414" width="12.85546875" bestFit="1" customWidth="1"/>
    <col min="6415" max="6415" width="23.140625" customWidth="1"/>
    <col min="6663" max="6663" width="36.85546875" customWidth="1"/>
    <col min="6664" max="6664" width="19.28515625" customWidth="1"/>
    <col min="6665" max="6665" width="22.85546875" customWidth="1"/>
    <col min="6666" max="6667" width="20.140625" customWidth="1"/>
    <col min="6668" max="6668" width="5.7109375" customWidth="1"/>
    <col min="6669" max="6669" width="19.5703125" customWidth="1"/>
    <col min="6670" max="6670" width="12.85546875" bestFit="1" customWidth="1"/>
    <col min="6671" max="6671" width="23.140625" customWidth="1"/>
    <col min="6919" max="6919" width="36.85546875" customWidth="1"/>
    <col min="6920" max="6920" width="19.28515625" customWidth="1"/>
    <col min="6921" max="6921" width="22.85546875" customWidth="1"/>
    <col min="6922" max="6923" width="20.140625" customWidth="1"/>
    <col min="6924" max="6924" width="5.7109375" customWidth="1"/>
    <col min="6925" max="6925" width="19.5703125" customWidth="1"/>
    <col min="6926" max="6926" width="12.85546875" bestFit="1" customWidth="1"/>
    <col min="6927" max="6927" width="23.140625" customWidth="1"/>
    <col min="7175" max="7175" width="36.85546875" customWidth="1"/>
    <col min="7176" max="7176" width="19.28515625" customWidth="1"/>
    <col min="7177" max="7177" width="22.85546875" customWidth="1"/>
    <col min="7178" max="7179" width="20.140625" customWidth="1"/>
    <col min="7180" max="7180" width="5.7109375" customWidth="1"/>
    <col min="7181" max="7181" width="19.5703125" customWidth="1"/>
    <col min="7182" max="7182" width="12.85546875" bestFit="1" customWidth="1"/>
    <col min="7183" max="7183" width="23.140625" customWidth="1"/>
    <col min="7431" max="7431" width="36.85546875" customWidth="1"/>
    <col min="7432" max="7432" width="19.28515625" customWidth="1"/>
    <col min="7433" max="7433" width="22.85546875" customWidth="1"/>
    <col min="7434" max="7435" width="20.140625" customWidth="1"/>
    <col min="7436" max="7436" width="5.7109375" customWidth="1"/>
    <col min="7437" max="7437" width="19.5703125" customWidth="1"/>
    <col min="7438" max="7438" width="12.85546875" bestFit="1" customWidth="1"/>
    <col min="7439" max="7439" width="23.140625" customWidth="1"/>
    <col min="7687" max="7687" width="36.85546875" customWidth="1"/>
    <col min="7688" max="7688" width="19.28515625" customWidth="1"/>
    <col min="7689" max="7689" width="22.85546875" customWidth="1"/>
    <col min="7690" max="7691" width="20.140625" customWidth="1"/>
    <col min="7692" max="7692" width="5.7109375" customWidth="1"/>
    <col min="7693" max="7693" width="19.5703125" customWidth="1"/>
    <col min="7694" max="7694" width="12.85546875" bestFit="1" customWidth="1"/>
    <col min="7695" max="7695" width="23.140625" customWidth="1"/>
    <col min="7943" max="7943" width="36.85546875" customWidth="1"/>
    <col min="7944" max="7944" width="19.28515625" customWidth="1"/>
    <col min="7945" max="7945" width="22.85546875" customWidth="1"/>
    <col min="7946" max="7947" width="20.140625" customWidth="1"/>
    <col min="7948" max="7948" width="5.7109375" customWidth="1"/>
    <col min="7949" max="7949" width="19.5703125" customWidth="1"/>
    <col min="7950" max="7950" width="12.85546875" bestFit="1" customWidth="1"/>
    <col min="7951" max="7951" width="23.140625" customWidth="1"/>
    <col min="8199" max="8199" width="36.85546875" customWidth="1"/>
    <col min="8200" max="8200" width="19.28515625" customWidth="1"/>
    <col min="8201" max="8201" width="22.85546875" customWidth="1"/>
    <col min="8202" max="8203" width="20.140625" customWidth="1"/>
    <col min="8204" max="8204" width="5.7109375" customWidth="1"/>
    <col min="8205" max="8205" width="19.5703125" customWidth="1"/>
    <col min="8206" max="8206" width="12.85546875" bestFit="1" customWidth="1"/>
    <col min="8207" max="8207" width="23.140625" customWidth="1"/>
    <col min="8455" max="8455" width="36.85546875" customWidth="1"/>
    <col min="8456" max="8456" width="19.28515625" customWidth="1"/>
    <col min="8457" max="8457" width="22.85546875" customWidth="1"/>
    <col min="8458" max="8459" width="20.140625" customWidth="1"/>
    <col min="8460" max="8460" width="5.7109375" customWidth="1"/>
    <col min="8461" max="8461" width="19.5703125" customWidth="1"/>
    <col min="8462" max="8462" width="12.85546875" bestFit="1" customWidth="1"/>
    <col min="8463" max="8463" width="23.140625" customWidth="1"/>
    <col min="8711" max="8711" width="36.85546875" customWidth="1"/>
    <col min="8712" max="8712" width="19.28515625" customWidth="1"/>
    <col min="8713" max="8713" width="22.85546875" customWidth="1"/>
    <col min="8714" max="8715" width="20.140625" customWidth="1"/>
    <col min="8716" max="8716" width="5.7109375" customWidth="1"/>
    <col min="8717" max="8717" width="19.5703125" customWidth="1"/>
    <col min="8718" max="8718" width="12.85546875" bestFit="1" customWidth="1"/>
    <col min="8719" max="8719" width="23.140625" customWidth="1"/>
    <col min="8967" max="8967" width="36.85546875" customWidth="1"/>
    <col min="8968" max="8968" width="19.28515625" customWidth="1"/>
    <col min="8969" max="8969" width="22.85546875" customWidth="1"/>
    <col min="8970" max="8971" width="20.140625" customWidth="1"/>
    <col min="8972" max="8972" width="5.7109375" customWidth="1"/>
    <col min="8973" max="8973" width="19.5703125" customWidth="1"/>
    <col min="8974" max="8974" width="12.85546875" bestFit="1" customWidth="1"/>
    <col min="8975" max="8975" width="23.140625" customWidth="1"/>
    <col min="9223" max="9223" width="36.85546875" customWidth="1"/>
    <col min="9224" max="9224" width="19.28515625" customWidth="1"/>
    <col min="9225" max="9225" width="22.85546875" customWidth="1"/>
    <col min="9226" max="9227" width="20.140625" customWidth="1"/>
    <col min="9228" max="9228" width="5.7109375" customWidth="1"/>
    <col min="9229" max="9229" width="19.5703125" customWidth="1"/>
    <col min="9230" max="9230" width="12.85546875" bestFit="1" customWidth="1"/>
    <col min="9231" max="9231" width="23.140625" customWidth="1"/>
    <col min="9479" max="9479" width="36.85546875" customWidth="1"/>
    <col min="9480" max="9480" width="19.28515625" customWidth="1"/>
    <col min="9481" max="9481" width="22.85546875" customWidth="1"/>
    <col min="9482" max="9483" width="20.140625" customWidth="1"/>
    <col min="9484" max="9484" width="5.7109375" customWidth="1"/>
    <col min="9485" max="9485" width="19.5703125" customWidth="1"/>
    <col min="9486" max="9486" width="12.85546875" bestFit="1" customWidth="1"/>
    <col min="9487" max="9487" width="23.140625" customWidth="1"/>
    <col min="9735" max="9735" width="36.85546875" customWidth="1"/>
    <col min="9736" max="9736" width="19.28515625" customWidth="1"/>
    <col min="9737" max="9737" width="22.85546875" customWidth="1"/>
    <col min="9738" max="9739" width="20.140625" customWidth="1"/>
    <col min="9740" max="9740" width="5.7109375" customWidth="1"/>
    <col min="9741" max="9741" width="19.5703125" customWidth="1"/>
    <col min="9742" max="9742" width="12.85546875" bestFit="1" customWidth="1"/>
    <col min="9743" max="9743" width="23.140625" customWidth="1"/>
    <col min="9991" max="9991" width="36.85546875" customWidth="1"/>
    <col min="9992" max="9992" width="19.28515625" customWidth="1"/>
    <col min="9993" max="9993" width="22.85546875" customWidth="1"/>
    <col min="9994" max="9995" width="20.140625" customWidth="1"/>
    <col min="9996" max="9996" width="5.7109375" customWidth="1"/>
    <col min="9997" max="9997" width="19.5703125" customWidth="1"/>
    <col min="9998" max="9998" width="12.85546875" bestFit="1" customWidth="1"/>
    <col min="9999" max="9999" width="23.140625" customWidth="1"/>
    <col min="10247" max="10247" width="36.85546875" customWidth="1"/>
    <col min="10248" max="10248" width="19.28515625" customWidth="1"/>
    <col min="10249" max="10249" width="22.85546875" customWidth="1"/>
    <col min="10250" max="10251" width="20.140625" customWidth="1"/>
    <col min="10252" max="10252" width="5.7109375" customWidth="1"/>
    <col min="10253" max="10253" width="19.5703125" customWidth="1"/>
    <col min="10254" max="10254" width="12.85546875" bestFit="1" customWidth="1"/>
    <col min="10255" max="10255" width="23.140625" customWidth="1"/>
    <col min="10503" max="10503" width="36.85546875" customWidth="1"/>
    <col min="10504" max="10504" width="19.28515625" customWidth="1"/>
    <col min="10505" max="10505" width="22.85546875" customWidth="1"/>
    <col min="10506" max="10507" width="20.140625" customWidth="1"/>
    <col min="10508" max="10508" width="5.7109375" customWidth="1"/>
    <col min="10509" max="10509" width="19.5703125" customWidth="1"/>
    <col min="10510" max="10510" width="12.85546875" bestFit="1" customWidth="1"/>
    <col min="10511" max="10511" width="23.140625" customWidth="1"/>
    <col min="10759" max="10759" width="36.85546875" customWidth="1"/>
    <col min="10760" max="10760" width="19.28515625" customWidth="1"/>
    <col min="10761" max="10761" width="22.85546875" customWidth="1"/>
    <col min="10762" max="10763" width="20.140625" customWidth="1"/>
    <col min="10764" max="10764" width="5.7109375" customWidth="1"/>
    <col min="10765" max="10765" width="19.5703125" customWidth="1"/>
    <col min="10766" max="10766" width="12.85546875" bestFit="1" customWidth="1"/>
    <col min="10767" max="10767" width="23.140625" customWidth="1"/>
    <col min="11015" max="11015" width="36.85546875" customWidth="1"/>
    <col min="11016" max="11016" width="19.28515625" customWidth="1"/>
    <col min="11017" max="11017" width="22.85546875" customWidth="1"/>
    <col min="11018" max="11019" width="20.140625" customWidth="1"/>
    <col min="11020" max="11020" width="5.7109375" customWidth="1"/>
    <col min="11021" max="11021" width="19.5703125" customWidth="1"/>
    <col min="11022" max="11022" width="12.85546875" bestFit="1" customWidth="1"/>
    <col min="11023" max="11023" width="23.140625" customWidth="1"/>
    <col min="11271" max="11271" width="36.85546875" customWidth="1"/>
    <col min="11272" max="11272" width="19.28515625" customWidth="1"/>
    <col min="11273" max="11273" width="22.85546875" customWidth="1"/>
    <col min="11274" max="11275" width="20.140625" customWidth="1"/>
    <col min="11276" max="11276" width="5.7109375" customWidth="1"/>
    <col min="11277" max="11277" width="19.5703125" customWidth="1"/>
    <col min="11278" max="11278" width="12.85546875" bestFit="1" customWidth="1"/>
    <col min="11279" max="11279" width="23.140625" customWidth="1"/>
    <col min="11527" max="11527" width="36.85546875" customWidth="1"/>
    <col min="11528" max="11528" width="19.28515625" customWidth="1"/>
    <col min="11529" max="11529" width="22.85546875" customWidth="1"/>
    <col min="11530" max="11531" width="20.140625" customWidth="1"/>
    <col min="11532" max="11532" width="5.7109375" customWidth="1"/>
    <col min="11533" max="11533" width="19.5703125" customWidth="1"/>
    <col min="11534" max="11534" width="12.85546875" bestFit="1" customWidth="1"/>
    <col min="11535" max="11535" width="23.140625" customWidth="1"/>
    <col min="11783" max="11783" width="36.85546875" customWidth="1"/>
    <col min="11784" max="11784" width="19.28515625" customWidth="1"/>
    <col min="11785" max="11785" width="22.85546875" customWidth="1"/>
    <col min="11786" max="11787" width="20.140625" customWidth="1"/>
    <col min="11788" max="11788" width="5.7109375" customWidth="1"/>
    <col min="11789" max="11789" width="19.5703125" customWidth="1"/>
    <col min="11790" max="11790" width="12.85546875" bestFit="1" customWidth="1"/>
    <col min="11791" max="11791" width="23.140625" customWidth="1"/>
    <col min="12039" max="12039" width="36.85546875" customWidth="1"/>
    <col min="12040" max="12040" width="19.28515625" customWidth="1"/>
    <col min="12041" max="12041" width="22.85546875" customWidth="1"/>
    <col min="12042" max="12043" width="20.140625" customWidth="1"/>
    <col min="12044" max="12044" width="5.7109375" customWidth="1"/>
    <col min="12045" max="12045" width="19.5703125" customWidth="1"/>
    <col min="12046" max="12046" width="12.85546875" bestFit="1" customWidth="1"/>
    <col min="12047" max="12047" width="23.140625" customWidth="1"/>
    <col min="12295" max="12295" width="36.85546875" customWidth="1"/>
    <col min="12296" max="12296" width="19.28515625" customWidth="1"/>
    <col min="12297" max="12297" width="22.85546875" customWidth="1"/>
    <col min="12298" max="12299" width="20.140625" customWidth="1"/>
    <col min="12300" max="12300" width="5.7109375" customWidth="1"/>
    <col min="12301" max="12301" width="19.5703125" customWidth="1"/>
    <col min="12302" max="12302" width="12.85546875" bestFit="1" customWidth="1"/>
    <col min="12303" max="12303" width="23.140625" customWidth="1"/>
    <col min="12551" max="12551" width="36.85546875" customWidth="1"/>
    <col min="12552" max="12552" width="19.28515625" customWidth="1"/>
    <col min="12553" max="12553" width="22.85546875" customWidth="1"/>
    <col min="12554" max="12555" width="20.140625" customWidth="1"/>
    <col min="12556" max="12556" width="5.7109375" customWidth="1"/>
    <col min="12557" max="12557" width="19.5703125" customWidth="1"/>
    <col min="12558" max="12558" width="12.85546875" bestFit="1" customWidth="1"/>
    <col min="12559" max="12559" width="23.140625" customWidth="1"/>
    <col min="12807" max="12807" width="36.85546875" customWidth="1"/>
    <col min="12808" max="12808" width="19.28515625" customWidth="1"/>
    <col min="12809" max="12809" width="22.85546875" customWidth="1"/>
    <col min="12810" max="12811" width="20.140625" customWidth="1"/>
    <col min="12812" max="12812" width="5.7109375" customWidth="1"/>
    <col min="12813" max="12813" width="19.5703125" customWidth="1"/>
    <col min="12814" max="12814" width="12.85546875" bestFit="1" customWidth="1"/>
    <col min="12815" max="12815" width="23.140625" customWidth="1"/>
    <col min="13063" max="13063" width="36.85546875" customWidth="1"/>
    <col min="13064" max="13064" width="19.28515625" customWidth="1"/>
    <col min="13065" max="13065" width="22.85546875" customWidth="1"/>
    <col min="13066" max="13067" width="20.140625" customWidth="1"/>
    <col min="13068" max="13068" width="5.7109375" customWidth="1"/>
    <col min="13069" max="13069" width="19.5703125" customWidth="1"/>
    <col min="13070" max="13070" width="12.85546875" bestFit="1" customWidth="1"/>
    <col min="13071" max="13071" width="23.140625" customWidth="1"/>
    <col min="13319" max="13319" width="36.85546875" customWidth="1"/>
    <col min="13320" max="13320" width="19.28515625" customWidth="1"/>
    <col min="13321" max="13321" width="22.85546875" customWidth="1"/>
    <col min="13322" max="13323" width="20.140625" customWidth="1"/>
    <col min="13324" max="13324" width="5.7109375" customWidth="1"/>
    <col min="13325" max="13325" width="19.5703125" customWidth="1"/>
    <col min="13326" max="13326" width="12.85546875" bestFit="1" customWidth="1"/>
    <col min="13327" max="13327" width="23.140625" customWidth="1"/>
    <col min="13575" max="13575" width="36.85546875" customWidth="1"/>
    <col min="13576" max="13576" width="19.28515625" customWidth="1"/>
    <col min="13577" max="13577" width="22.85546875" customWidth="1"/>
    <col min="13578" max="13579" width="20.140625" customWidth="1"/>
    <col min="13580" max="13580" width="5.7109375" customWidth="1"/>
    <col min="13581" max="13581" width="19.5703125" customWidth="1"/>
    <col min="13582" max="13582" width="12.85546875" bestFit="1" customWidth="1"/>
    <col min="13583" max="13583" width="23.140625" customWidth="1"/>
    <col min="13831" max="13831" width="36.85546875" customWidth="1"/>
    <col min="13832" max="13832" width="19.28515625" customWidth="1"/>
    <col min="13833" max="13833" width="22.85546875" customWidth="1"/>
    <col min="13834" max="13835" width="20.140625" customWidth="1"/>
    <col min="13836" max="13836" width="5.7109375" customWidth="1"/>
    <col min="13837" max="13837" width="19.5703125" customWidth="1"/>
    <col min="13838" max="13838" width="12.85546875" bestFit="1" customWidth="1"/>
    <col min="13839" max="13839" width="23.140625" customWidth="1"/>
    <col min="14087" max="14087" width="36.85546875" customWidth="1"/>
    <col min="14088" max="14088" width="19.28515625" customWidth="1"/>
    <col min="14089" max="14089" width="22.85546875" customWidth="1"/>
    <col min="14090" max="14091" width="20.140625" customWidth="1"/>
    <col min="14092" max="14092" width="5.7109375" customWidth="1"/>
    <col min="14093" max="14093" width="19.5703125" customWidth="1"/>
    <col min="14094" max="14094" width="12.85546875" bestFit="1" customWidth="1"/>
    <col min="14095" max="14095" width="23.140625" customWidth="1"/>
    <col min="14343" max="14343" width="36.85546875" customWidth="1"/>
    <col min="14344" max="14344" width="19.28515625" customWidth="1"/>
    <col min="14345" max="14345" width="22.85546875" customWidth="1"/>
    <col min="14346" max="14347" width="20.140625" customWidth="1"/>
    <col min="14348" max="14348" width="5.7109375" customWidth="1"/>
    <col min="14349" max="14349" width="19.5703125" customWidth="1"/>
    <col min="14350" max="14350" width="12.85546875" bestFit="1" customWidth="1"/>
    <col min="14351" max="14351" width="23.140625" customWidth="1"/>
    <col min="14599" max="14599" width="36.85546875" customWidth="1"/>
    <col min="14600" max="14600" width="19.28515625" customWidth="1"/>
    <col min="14601" max="14601" width="22.85546875" customWidth="1"/>
    <col min="14602" max="14603" width="20.140625" customWidth="1"/>
    <col min="14604" max="14604" width="5.7109375" customWidth="1"/>
    <col min="14605" max="14605" width="19.5703125" customWidth="1"/>
    <col min="14606" max="14606" width="12.85546875" bestFit="1" customWidth="1"/>
    <col min="14607" max="14607" width="23.140625" customWidth="1"/>
    <col min="14855" max="14855" width="36.85546875" customWidth="1"/>
    <col min="14856" max="14856" width="19.28515625" customWidth="1"/>
    <col min="14857" max="14857" width="22.85546875" customWidth="1"/>
    <col min="14858" max="14859" width="20.140625" customWidth="1"/>
    <col min="14860" max="14860" width="5.7109375" customWidth="1"/>
    <col min="14861" max="14861" width="19.5703125" customWidth="1"/>
    <col min="14862" max="14862" width="12.85546875" bestFit="1" customWidth="1"/>
    <col min="14863" max="14863" width="23.140625" customWidth="1"/>
    <col min="15111" max="15111" width="36.85546875" customWidth="1"/>
    <col min="15112" max="15112" width="19.28515625" customWidth="1"/>
    <col min="15113" max="15113" width="22.85546875" customWidth="1"/>
    <col min="15114" max="15115" width="20.140625" customWidth="1"/>
    <col min="15116" max="15116" width="5.7109375" customWidth="1"/>
    <col min="15117" max="15117" width="19.5703125" customWidth="1"/>
    <col min="15118" max="15118" width="12.85546875" bestFit="1" customWidth="1"/>
    <col min="15119" max="15119" width="23.140625" customWidth="1"/>
    <col min="15367" max="15367" width="36.85546875" customWidth="1"/>
    <col min="15368" max="15368" width="19.28515625" customWidth="1"/>
    <col min="15369" max="15369" width="22.85546875" customWidth="1"/>
    <col min="15370" max="15371" width="20.140625" customWidth="1"/>
    <col min="15372" max="15372" width="5.7109375" customWidth="1"/>
    <col min="15373" max="15373" width="19.5703125" customWidth="1"/>
    <col min="15374" max="15374" width="12.85546875" bestFit="1" customWidth="1"/>
    <col min="15375" max="15375" width="23.140625" customWidth="1"/>
    <col min="15623" max="15623" width="36.85546875" customWidth="1"/>
    <col min="15624" max="15624" width="19.28515625" customWidth="1"/>
    <col min="15625" max="15625" width="22.85546875" customWidth="1"/>
    <col min="15626" max="15627" width="20.140625" customWidth="1"/>
    <col min="15628" max="15628" width="5.7109375" customWidth="1"/>
    <col min="15629" max="15629" width="19.5703125" customWidth="1"/>
    <col min="15630" max="15630" width="12.85546875" bestFit="1" customWidth="1"/>
    <col min="15631" max="15631" width="23.140625" customWidth="1"/>
    <col min="15879" max="15879" width="36.85546875" customWidth="1"/>
    <col min="15880" max="15880" width="19.28515625" customWidth="1"/>
    <col min="15881" max="15881" width="22.85546875" customWidth="1"/>
    <col min="15882" max="15883" width="20.140625" customWidth="1"/>
    <col min="15884" max="15884" width="5.7109375" customWidth="1"/>
    <col min="15885" max="15885" width="19.5703125" customWidth="1"/>
    <col min="15886" max="15886" width="12.85546875" bestFit="1" customWidth="1"/>
    <col min="15887" max="15887" width="23.140625" customWidth="1"/>
    <col min="16135" max="16135" width="36.85546875" customWidth="1"/>
    <col min="16136" max="16136" width="19.28515625" customWidth="1"/>
    <col min="16137" max="16137" width="22.85546875" customWidth="1"/>
    <col min="16138" max="16139" width="20.140625" customWidth="1"/>
    <col min="16140" max="16140" width="5.7109375" customWidth="1"/>
    <col min="16141" max="16141" width="19.5703125" customWidth="1"/>
    <col min="16142" max="16142" width="12.85546875" bestFit="1" customWidth="1"/>
    <col min="16143" max="16143" width="23.140625" customWidth="1"/>
  </cols>
  <sheetData>
    <row r="2" spans="2:15" ht="57.75" customHeight="1">
      <c r="M2" s="774" t="s">
        <v>573</v>
      </c>
      <c r="N2" s="774"/>
    </row>
    <row r="3" spans="2:15" ht="25.5" customHeight="1">
      <c r="B3" s="722" t="s">
        <v>559</v>
      </c>
      <c r="C3" s="723"/>
      <c r="D3" s="723"/>
      <c r="E3" s="723"/>
      <c r="F3" s="723"/>
      <c r="G3" s="723"/>
      <c r="H3" s="723"/>
      <c r="I3" s="723"/>
      <c r="J3" s="723"/>
      <c r="K3" s="723"/>
      <c r="L3" s="723"/>
      <c r="M3" s="723"/>
      <c r="N3" s="723"/>
      <c r="O3" s="723"/>
    </row>
    <row r="4" spans="2:15" ht="38.25" customHeight="1">
      <c r="B4" s="724"/>
      <c r="C4" s="725"/>
      <c r="D4" s="725"/>
      <c r="E4" s="725"/>
      <c r="F4" s="725"/>
      <c r="G4" s="725"/>
      <c r="H4" s="725"/>
      <c r="I4" s="725"/>
      <c r="J4" s="725"/>
      <c r="K4" s="725"/>
      <c r="L4" s="725"/>
      <c r="M4" s="725"/>
      <c r="N4" s="725"/>
      <c r="O4" s="725"/>
    </row>
    <row r="5" spans="2:15" ht="15.75">
      <c r="B5" s="726" t="s">
        <v>521</v>
      </c>
      <c r="C5" s="726" t="s">
        <v>110</v>
      </c>
      <c r="D5" s="726" t="s">
        <v>258</v>
      </c>
      <c r="E5" s="726" t="s">
        <v>435</v>
      </c>
      <c r="F5" s="728" t="s">
        <v>522</v>
      </c>
      <c r="G5" s="726" t="s">
        <v>108</v>
      </c>
      <c r="H5" s="726" t="s">
        <v>3</v>
      </c>
      <c r="I5" s="381"/>
      <c r="J5" s="731" t="s">
        <v>454</v>
      </c>
      <c r="K5" s="732"/>
      <c r="L5" s="732"/>
      <c r="M5" s="732"/>
      <c r="N5" s="732"/>
      <c r="O5" s="726" t="s">
        <v>524</v>
      </c>
    </row>
    <row r="6" spans="2:15" ht="63">
      <c r="B6" s="727"/>
      <c r="C6" s="727"/>
      <c r="D6" s="727"/>
      <c r="E6" s="727"/>
      <c r="F6" s="729"/>
      <c r="G6" s="727"/>
      <c r="H6" s="730"/>
      <c r="I6" s="380" t="s">
        <v>447</v>
      </c>
      <c r="J6" s="372" t="s">
        <v>523</v>
      </c>
      <c r="K6" s="372" t="s">
        <v>455</v>
      </c>
      <c r="L6" s="733" t="s">
        <v>456</v>
      </c>
      <c r="M6" s="734"/>
      <c r="N6" s="372" t="s">
        <v>457</v>
      </c>
      <c r="O6" s="727"/>
    </row>
    <row r="7" spans="2:15">
      <c r="B7" s="345">
        <v>1</v>
      </c>
      <c r="C7" s="345">
        <v>2</v>
      </c>
      <c r="D7" s="345">
        <v>3</v>
      </c>
      <c r="E7" s="345">
        <v>4</v>
      </c>
      <c r="F7" s="345">
        <v>5</v>
      </c>
      <c r="G7" s="345">
        <v>6</v>
      </c>
      <c r="H7" s="345">
        <v>7</v>
      </c>
      <c r="I7" s="345"/>
      <c r="J7" s="345">
        <v>8</v>
      </c>
      <c r="K7" s="345">
        <v>9</v>
      </c>
      <c r="L7" s="735">
        <v>10</v>
      </c>
      <c r="M7" s="736"/>
      <c r="N7" s="345">
        <v>11</v>
      </c>
      <c r="O7" s="345">
        <v>12</v>
      </c>
    </row>
    <row r="8" spans="2:15" ht="15.75">
      <c r="B8" s="737" t="s">
        <v>73</v>
      </c>
      <c r="C8" s="737">
        <v>600</v>
      </c>
      <c r="D8" s="737">
        <v>60013</v>
      </c>
      <c r="E8" s="737">
        <v>6300</v>
      </c>
      <c r="F8" s="739" t="s">
        <v>458</v>
      </c>
      <c r="G8" s="742">
        <v>112500</v>
      </c>
      <c r="H8" s="744">
        <v>112500</v>
      </c>
      <c r="I8" s="754">
        <v>1</v>
      </c>
      <c r="J8" s="744">
        <v>112500</v>
      </c>
      <c r="K8" s="744">
        <v>0</v>
      </c>
      <c r="L8" s="390" t="s">
        <v>459</v>
      </c>
      <c r="M8" s="391">
        <v>0</v>
      </c>
      <c r="N8" s="747">
        <v>0</v>
      </c>
      <c r="O8" s="750" t="s">
        <v>460</v>
      </c>
    </row>
    <row r="9" spans="2:15" ht="15.75">
      <c r="B9" s="737"/>
      <c r="C9" s="737"/>
      <c r="D9" s="737"/>
      <c r="E9" s="737"/>
      <c r="F9" s="740"/>
      <c r="G9" s="742"/>
      <c r="H9" s="745"/>
      <c r="I9" s="755"/>
      <c r="J9" s="745"/>
      <c r="K9" s="745"/>
      <c r="L9" s="392" t="s">
        <v>461</v>
      </c>
      <c r="M9" s="393">
        <v>0</v>
      </c>
      <c r="N9" s="748"/>
      <c r="O9" s="737"/>
    </row>
    <row r="10" spans="2:15" ht="78.75" customHeight="1">
      <c r="B10" s="738"/>
      <c r="C10" s="738"/>
      <c r="D10" s="738"/>
      <c r="E10" s="738"/>
      <c r="F10" s="741"/>
      <c r="G10" s="743"/>
      <c r="H10" s="746"/>
      <c r="I10" s="756"/>
      <c r="J10" s="746"/>
      <c r="K10" s="746"/>
      <c r="L10" s="394" t="s">
        <v>462</v>
      </c>
      <c r="M10" s="395">
        <v>0</v>
      </c>
      <c r="N10" s="749"/>
      <c r="O10" s="738"/>
    </row>
    <row r="11" spans="2:15" ht="15.75">
      <c r="B11" s="368"/>
      <c r="C11" s="368"/>
      <c r="D11" s="368"/>
      <c r="E11" s="368"/>
      <c r="F11" s="751" t="s">
        <v>463</v>
      </c>
      <c r="G11" s="370"/>
      <c r="H11" s="374"/>
      <c r="I11" s="754">
        <f>+H12/G12</f>
        <v>0.999998751179073</v>
      </c>
      <c r="J11" s="374"/>
      <c r="K11" s="374"/>
      <c r="L11" s="390" t="s">
        <v>459</v>
      </c>
      <c r="M11" s="393">
        <v>0</v>
      </c>
      <c r="N11" s="396"/>
      <c r="O11" s="750" t="s">
        <v>464</v>
      </c>
    </row>
    <row r="12" spans="2:15" ht="15.75">
      <c r="B12" s="368" t="s">
        <v>66</v>
      </c>
      <c r="C12" s="368">
        <v>600</v>
      </c>
      <c r="D12" s="368">
        <v>60014</v>
      </c>
      <c r="E12" s="368">
        <v>6050</v>
      </c>
      <c r="F12" s="752"/>
      <c r="G12" s="374">
        <v>376355</v>
      </c>
      <c r="H12" s="374">
        <v>376354.53</v>
      </c>
      <c r="I12" s="755"/>
      <c r="J12" s="374">
        <v>376354.53</v>
      </c>
      <c r="K12" s="374">
        <v>0</v>
      </c>
      <c r="L12" s="392" t="s">
        <v>461</v>
      </c>
      <c r="M12" s="393">
        <v>0</v>
      </c>
      <c r="N12" s="396"/>
      <c r="O12" s="737"/>
    </row>
    <row r="13" spans="2:15" ht="15.75">
      <c r="B13" s="368"/>
      <c r="C13" s="369"/>
      <c r="D13" s="369"/>
      <c r="E13" s="369"/>
      <c r="F13" s="753"/>
      <c r="G13" s="375"/>
      <c r="H13" s="374"/>
      <c r="I13" s="756"/>
      <c r="J13" s="374"/>
      <c r="K13" s="374"/>
      <c r="L13" s="394" t="s">
        <v>462</v>
      </c>
      <c r="M13" s="393">
        <v>0</v>
      </c>
      <c r="N13" s="396"/>
      <c r="O13" s="738"/>
    </row>
    <row r="14" spans="2:15" ht="15.75">
      <c r="B14" s="750" t="s">
        <v>64</v>
      </c>
      <c r="C14" s="737">
        <v>600</v>
      </c>
      <c r="D14" s="737">
        <v>60014</v>
      </c>
      <c r="E14" s="737">
        <v>6050</v>
      </c>
      <c r="F14" s="752" t="s">
        <v>465</v>
      </c>
      <c r="G14" s="742">
        <v>218668</v>
      </c>
      <c r="H14" s="744">
        <v>218667.19</v>
      </c>
      <c r="I14" s="754">
        <f t="shared" ref="I14:I50" si="0">+H14/G14</f>
        <v>0.99999629575429416</v>
      </c>
      <c r="J14" s="744">
        <v>218667.19</v>
      </c>
      <c r="K14" s="744">
        <v>0</v>
      </c>
      <c r="L14" s="390" t="s">
        <v>459</v>
      </c>
      <c r="M14" s="391">
        <v>0</v>
      </c>
      <c r="N14" s="747">
        <v>0</v>
      </c>
      <c r="O14" s="750" t="s">
        <v>464</v>
      </c>
    </row>
    <row r="15" spans="2:15" ht="15.75">
      <c r="B15" s="737"/>
      <c r="C15" s="737"/>
      <c r="D15" s="737"/>
      <c r="E15" s="737"/>
      <c r="F15" s="757"/>
      <c r="G15" s="742"/>
      <c r="H15" s="745"/>
      <c r="I15" s="755"/>
      <c r="J15" s="745"/>
      <c r="K15" s="745"/>
      <c r="L15" s="392" t="s">
        <v>461</v>
      </c>
      <c r="M15" s="393">
        <v>0</v>
      </c>
      <c r="N15" s="748"/>
      <c r="O15" s="737"/>
    </row>
    <row r="16" spans="2:15" ht="15.75">
      <c r="B16" s="738"/>
      <c r="C16" s="738"/>
      <c r="D16" s="738"/>
      <c r="E16" s="738"/>
      <c r="F16" s="758"/>
      <c r="G16" s="743"/>
      <c r="H16" s="746"/>
      <c r="I16" s="756"/>
      <c r="J16" s="746"/>
      <c r="K16" s="746"/>
      <c r="L16" s="394" t="s">
        <v>462</v>
      </c>
      <c r="M16" s="395">
        <v>0</v>
      </c>
      <c r="N16" s="749"/>
      <c r="O16" s="738"/>
    </row>
    <row r="17" spans="2:15" ht="15.75">
      <c r="B17" s="368"/>
      <c r="C17" s="368"/>
      <c r="D17" s="368"/>
      <c r="E17" s="368"/>
      <c r="F17" s="751" t="s">
        <v>466</v>
      </c>
      <c r="G17" s="370"/>
      <c r="H17" s="374"/>
      <c r="I17" s="754">
        <f>+H18/G18</f>
        <v>0.99999867164114153</v>
      </c>
      <c r="J17" s="374"/>
      <c r="K17" s="408"/>
      <c r="L17" s="390" t="s">
        <v>459</v>
      </c>
      <c r="M17" s="393">
        <v>0</v>
      </c>
      <c r="N17" s="396"/>
      <c r="O17" s="750" t="s">
        <v>464</v>
      </c>
    </row>
    <row r="18" spans="2:15" ht="15.75">
      <c r="B18" s="368" t="s">
        <v>62</v>
      </c>
      <c r="C18" s="368">
        <v>600</v>
      </c>
      <c r="D18" s="368">
        <v>60014</v>
      </c>
      <c r="E18" s="368">
        <v>6050</v>
      </c>
      <c r="F18" s="752"/>
      <c r="G18" s="370">
        <v>436629</v>
      </c>
      <c r="H18" s="374">
        <v>436628.42</v>
      </c>
      <c r="I18" s="755"/>
      <c r="J18" s="374">
        <v>386628.42</v>
      </c>
      <c r="K18" s="408">
        <v>50000</v>
      </c>
      <c r="L18" s="392" t="s">
        <v>461</v>
      </c>
      <c r="M18" s="393">
        <v>0</v>
      </c>
      <c r="N18" s="396">
        <v>0</v>
      </c>
      <c r="O18" s="737"/>
    </row>
    <row r="19" spans="2:15" ht="15.75">
      <c r="B19" s="369"/>
      <c r="C19" s="369"/>
      <c r="D19" s="369"/>
      <c r="E19" s="369"/>
      <c r="F19" s="753"/>
      <c r="G19" s="371"/>
      <c r="H19" s="375"/>
      <c r="I19" s="756"/>
      <c r="J19" s="375"/>
      <c r="K19" s="409"/>
      <c r="L19" s="394" t="s">
        <v>462</v>
      </c>
      <c r="M19" s="395">
        <v>0</v>
      </c>
      <c r="N19" s="397"/>
      <c r="O19" s="738"/>
    </row>
    <row r="20" spans="2:15" ht="15.75">
      <c r="B20" s="368"/>
      <c r="C20" s="368"/>
      <c r="D20" s="368"/>
      <c r="E20" s="368"/>
      <c r="F20" s="751" t="s">
        <v>467</v>
      </c>
      <c r="G20" s="370"/>
      <c r="H20" s="374"/>
      <c r="I20" s="754">
        <f>+H21/G21</f>
        <v>0.99999906332465704</v>
      </c>
      <c r="J20" s="374"/>
      <c r="K20" s="408"/>
      <c r="L20" s="390" t="s">
        <v>459</v>
      </c>
      <c r="M20" s="393">
        <v>0</v>
      </c>
      <c r="N20" s="396"/>
      <c r="O20" s="750" t="s">
        <v>464</v>
      </c>
    </row>
    <row r="21" spans="2:15" ht="15.75">
      <c r="B21" s="368" t="s">
        <v>60</v>
      </c>
      <c r="C21" s="368">
        <v>600</v>
      </c>
      <c r="D21" s="368">
        <v>60014</v>
      </c>
      <c r="E21" s="368">
        <v>6050</v>
      </c>
      <c r="F21" s="752"/>
      <c r="G21" s="370">
        <v>555155</v>
      </c>
      <c r="H21" s="374">
        <v>555154.48</v>
      </c>
      <c r="I21" s="755"/>
      <c r="J21" s="374">
        <v>555154.48</v>
      </c>
      <c r="K21" s="408">
        <v>0</v>
      </c>
      <c r="L21" s="392" t="s">
        <v>461</v>
      </c>
      <c r="M21" s="393">
        <v>0</v>
      </c>
      <c r="N21" s="396">
        <v>0</v>
      </c>
      <c r="O21" s="737"/>
    </row>
    <row r="22" spans="2:15" ht="15.75">
      <c r="B22" s="368"/>
      <c r="C22" s="369"/>
      <c r="D22" s="369"/>
      <c r="E22" s="369"/>
      <c r="F22" s="753"/>
      <c r="G22" s="375"/>
      <c r="H22" s="374"/>
      <c r="I22" s="756"/>
      <c r="J22" s="374"/>
      <c r="K22" s="408"/>
      <c r="L22" s="394" t="s">
        <v>462</v>
      </c>
      <c r="M22" s="393">
        <v>0</v>
      </c>
      <c r="N22" s="396"/>
      <c r="O22" s="738"/>
    </row>
    <row r="23" spans="2:15" ht="15.75">
      <c r="B23" s="750" t="s">
        <v>59</v>
      </c>
      <c r="C23" s="737">
        <v>600</v>
      </c>
      <c r="D23" s="737">
        <v>60014</v>
      </c>
      <c r="E23" s="737">
        <v>6050</v>
      </c>
      <c r="F23" s="751" t="s">
        <v>468</v>
      </c>
      <c r="G23" s="742">
        <v>90652</v>
      </c>
      <c r="H23" s="744">
        <v>90651.37</v>
      </c>
      <c r="I23" s="754">
        <f t="shared" si="0"/>
        <v>0.99999305034637953</v>
      </c>
      <c r="J23" s="744">
        <v>90651.37</v>
      </c>
      <c r="K23" s="759">
        <v>0</v>
      </c>
      <c r="L23" s="390" t="s">
        <v>459</v>
      </c>
      <c r="M23" s="391">
        <v>0</v>
      </c>
      <c r="N23" s="747">
        <v>0</v>
      </c>
      <c r="O23" s="750" t="s">
        <v>464</v>
      </c>
    </row>
    <row r="24" spans="2:15" ht="15.75">
      <c r="B24" s="737"/>
      <c r="C24" s="737"/>
      <c r="D24" s="737"/>
      <c r="E24" s="737"/>
      <c r="F24" s="757"/>
      <c r="G24" s="742"/>
      <c r="H24" s="745"/>
      <c r="I24" s="755"/>
      <c r="J24" s="745"/>
      <c r="K24" s="760"/>
      <c r="L24" s="392" t="s">
        <v>461</v>
      </c>
      <c r="M24" s="393">
        <v>0</v>
      </c>
      <c r="N24" s="748"/>
      <c r="O24" s="737"/>
    </row>
    <row r="25" spans="2:15" ht="15.75">
      <c r="B25" s="738"/>
      <c r="C25" s="738"/>
      <c r="D25" s="738"/>
      <c r="E25" s="738"/>
      <c r="F25" s="758"/>
      <c r="G25" s="743"/>
      <c r="H25" s="746"/>
      <c r="I25" s="756"/>
      <c r="J25" s="746"/>
      <c r="K25" s="761"/>
      <c r="L25" s="394" t="s">
        <v>462</v>
      </c>
      <c r="M25" s="395">
        <v>0</v>
      </c>
      <c r="N25" s="749"/>
      <c r="O25" s="738"/>
    </row>
    <row r="26" spans="2:15" ht="15.75">
      <c r="B26" s="750" t="s">
        <v>267</v>
      </c>
      <c r="C26" s="737">
        <v>600</v>
      </c>
      <c r="D26" s="737">
        <v>60014</v>
      </c>
      <c r="E26" s="737">
        <v>6050</v>
      </c>
      <c r="F26" s="752" t="s">
        <v>469</v>
      </c>
      <c r="G26" s="742">
        <v>236605</v>
      </c>
      <c r="H26" s="744">
        <v>236604.63</v>
      </c>
      <c r="I26" s="754">
        <f t="shared" si="0"/>
        <v>0.99999843621225248</v>
      </c>
      <c r="J26" s="744">
        <v>36604.629999999997</v>
      </c>
      <c r="K26" s="759">
        <v>200000</v>
      </c>
      <c r="L26" s="390" t="s">
        <v>459</v>
      </c>
      <c r="M26" s="391">
        <v>0</v>
      </c>
      <c r="N26" s="747">
        <v>0</v>
      </c>
      <c r="O26" s="750" t="s">
        <v>464</v>
      </c>
    </row>
    <row r="27" spans="2:15" ht="15.75">
      <c r="B27" s="737"/>
      <c r="C27" s="737"/>
      <c r="D27" s="737"/>
      <c r="E27" s="737"/>
      <c r="F27" s="757"/>
      <c r="G27" s="742"/>
      <c r="H27" s="745"/>
      <c r="I27" s="755"/>
      <c r="J27" s="745"/>
      <c r="K27" s="760"/>
      <c r="L27" s="392" t="s">
        <v>461</v>
      </c>
      <c r="M27" s="393">
        <v>0</v>
      </c>
      <c r="N27" s="748"/>
      <c r="O27" s="737"/>
    </row>
    <row r="28" spans="2:15" ht="15.75">
      <c r="B28" s="738"/>
      <c r="C28" s="738"/>
      <c r="D28" s="738"/>
      <c r="E28" s="738"/>
      <c r="F28" s="758"/>
      <c r="G28" s="743"/>
      <c r="H28" s="746"/>
      <c r="I28" s="756"/>
      <c r="J28" s="746"/>
      <c r="K28" s="761"/>
      <c r="L28" s="394" t="s">
        <v>462</v>
      </c>
      <c r="M28" s="395">
        <v>0</v>
      </c>
      <c r="N28" s="749"/>
      <c r="O28" s="738"/>
    </row>
    <row r="29" spans="2:15" ht="15.75">
      <c r="B29" s="750" t="s">
        <v>268</v>
      </c>
      <c r="C29" s="737">
        <v>600</v>
      </c>
      <c r="D29" s="737">
        <v>60014</v>
      </c>
      <c r="E29" s="737">
        <v>6050</v>
      </c>
      <c r="F29" s="752" t="s">
        <v>470</v>
      </c>
      <c r="G29" s="742">
        <v>474986</v>
      </c>
      <c r="H29" s="744">
        <v>474985.53</v>
      </c>
      <c r="I29" s="754">
        <f t="shared" si="0"/>
        <v>0.99999901049715156</v>
      </c>
      <c r="J29" s="744">
        <v>74985.53</v>
      </c>
      <c r="K29" s="759">
        <v>400000</v>
      </c>
      <c r="L29" s="390" t="s">
        <v>459</v>
      </c>
      <c r="M29" s="391">
        <v>0</v>
      </c>
      <c r="N29" s="747">
        <v>0</v>
      </c>
      <c r="O29" s="750" t="s">
        <v>464</v>
      </c>
    </row>
    <row r="30" spans="2:15" ht="15.75">
      <c r="B30" s="737"/>
      <c r="C30" s="737"/>
      <c r="D30" s="737"/>
      <c r="E30" s="737"/>
      <c r="F30" s="757"/>
      <c r="G30" s="742"/>
      <c r="H30" s="745"/>
      <c r="I30" s="755"/>
      <c r="J30" s="745"/>
      <c r="K30" s="760"/>
      <c r="L30" s="392" t="s">
        <v>461</v>
      </c>
      <c r="M30" s="393">
        <v>0</v>
      </c>
      <c r="N30" s="748"/>
      <c r="O30" s="737"/>
    </row>
    <row r="31" spans="2:15" ht="15.75">
      <c r="B31" s="738"/>
      <c r="C31" s="738"/>
      <c r="D31" s="738"/>
      <c r="E31" s="738"/>
      <c r="F31" s="758"/>
      <c r="G31" s="743"/>
      <c r="H31" s="746"/>
      <c r="I31" s="756"/>
      <c r="J31" s="746"/>
      <c r="K31" s="761"/>
      <c r="L31" s="394" t="s">
        <v>462</v>
      </c>
      <c r="M31" s="395">
        <v>0</v>
      </c>
      <c r="N31" s="749"/>
      <c r="O31" s="738"/>
    </row>
    <row r="32" spans="2:15" ht="15.75">
      <c r="B32" s="368"/>
      <c r="C32" s="368"/>
      <c r="D32" s="368"/>
      <c r="E32" s="368"/>
      <c r="F32" s="751" t="s">
        <v>471</v>
      </c>
      <c r="G32" s="370"/>
      <c r="H32" s="374"/>
      <c r="I32" s="754">
        <f>+H33/G33</f>
        <v>0.99999895900045932</v>
      </c>
      <c r="J32" s="374"/>
      <c r="K32" s="408"/>
      <c r="L32" s="390" t="s">
        <v>459</v>
      </c>
      <c r="M32" s="393">
        <v>0</v>
      </c>
      <c r="N32" s="396"/>
      <c r="O32" s="368"/>
    </row>
    <row r="33" spans="2:15" ht="30">
      <c r="B33" s="368">
        <v>9</v>
      </c>
      <c r="C33" s="368">
        <v>600</v>
      </c>
      <c r="D33" s="368">
        <v>60014</v>
      </c>
      <c r="E33" s="368">
        <v>6050</v>
      </c>
      <c r="F33" s="752"/>
      <c r="G33" s="370">
        <v>441883</v>
      </c>
      <c r="H33" s="374">
        <v>441882.54</v>
      </c>
      <c r="I33" s="755"/>
      <c r="J33" s="374">
        <v>441882.54</v>
      </c>
      <c r="K33" s="408">
        <v>0</v>
      </c>
      <c r="L33" s="392" t="s">
        <v>461</v>
      </c>
      <c r="M33" s="393">
        <v>0</v>
      </c>
      <c r="N33" s="396">
        <v>0</v>
      </c>
      <c r="O33" s="368" t="s">
        <v>464</v>
      </c>
    </row>
    <row r="34" spans="2:15" ht="15.75">
      <c r="B34" s="368"/>
      <c r="C34" s="369"/>
      <c r="D34" s="369"/>
      <c r="E34" s="369"/>
      <c r="F34" s="753"/>
      <c r="G34" s="375"/>
      <c r="H34" s="374"/>
      <c r="I34" s="756"/>
      <c r="J34" s="374"/>
      <c r="K34" s="408"/>
      <c r="L34" s="394" t="s">
        <v>462</v>
      </c>
      <c r="M34" s="393">
        <v>0</v>
      </c>
      <c r="N34" s="396"/>
      <c r="O34" s="368"/>
    </row>
    <row r="35" spans="2:15" ht="15.75">
      <c r="B35" s="750">
        <v>10</v>
      </c>
      <c r="C35" s="737">
        <v>600</v>
      </c>
      <c r="D35" s="737">
        <v>60014</v>
      </c>
      <c r="E35" s="737">
        <v>6050</v>
      </c>
      <c r="F35" s="752" t="s">
        <v>472</v>
      </c>
      <c r="G35" s="742">
        <v>505263</v>
      </c>
      <c r="H35" s="744">
        <v>505262.02</v>
      </c>
      <c r="I35" s="754">
        <f t="shared" si="0"/>
        <v>0.99999806041606054</v>
      </c>
      <c r="J35" s="744">
        <v>205262.02</v>
      </c>
      <c r="K35" s="759">
        <v>300000</v>
      </c>
      <c r="L35" s="390" t="s">
        <v>459</v>
      </c>
      <c r="M35" s="391">
        <v>0</v>
      </c>
      <c r="N35" s="747">
        <v>0</v>
      </c>
      <c r="O35" s="750" t="s">
        <v>464</v>
      </c>
    </row>
    <row r="36" spans="2:15" ht="15.75">
      <c r="B36" s="737"/>
      <c r="C36" s="737"/>
      <c r="D36" s="737"/>
      <c r="E36" s="737"/>
      <c r="F36" s="757"/>
      <c r="G36" s="742"/>
      <c r="H36" s="745"/>
      <c r="I36" s="755"/>
      <c r="J36" s="745"/>
      <c r="K36" s="760"/>
      <c r="L36" s="392" t="s">
        <v>461</v>
      </c>
      <c r="M36" s="393">
        <v>0</v>
      </c>
      <c r="N36" s="748"/>
      <c r="O36" s="737"/>
    </row>
    <row r="37" spans="2:15" ht="15.75">
      <c r="B37" s="738"/>
      <c r="C37" s="738"/>
      <c r="D37" s="738"/>
      <c r="E37" s="738"/>
      <c r="F37" s="758"/>
      <c r="G37" s="743"/>
      <c r="H37" s="746"/>
      <c r="I37" s="756"/>
      <c r="J37" s="746"/>
      <c r="K37" s="761"/>
      <c r="L37" s="394" t="s">
        <v>462</v>
      </c>
      <c r="M37" s="395">
        <v>0</v>
      </c>
      <c r="N37" s="749"/>
      <c r="O37" s="738"/>
    </row>
    <row r="38" spans="2:15" ht="15.75">
      <c r="B38" s="750">
        <v>11</v>
      </c>
      <c r="C38" s="737">
        <v>600</v>
      </c>
      <c r="D38" s="737">
        <v>60014</v>
      </c>
      <c r="E38" s="762" t="s">
        <v>473</v>
      </c>
      <c r="F38" s="752" t="s">
        <v>474</v>
      </c>
      <c r="G38" s="742">
        <v>858000</v>
      </c>
      <c r="H38" s="744">
        <v>830765.7</v>
      </c>
      <c r="I38" s="754">
        <f t="shared" si="0"/>
        <v>0.96825839160839156</v>
      </c>
      <c r="J38" s="744">
        <v>445408.25</v>
      </c>
      <c r="K38" s="759">
        <v>0</v>
      </c>
      <c r="L38" s="390" t="s">
        <v>459</v>
      </c>
      <c r="M38" s="391">
        <v>0</v>
      </c>
      <c r="N38" s="747">
        <v>385357.45</v>
      </c>
      <c r="O38" s="750" t="s">
        <v>464</v>
      </c>
    </row>
    <row r="39" spans="2:15" ht="15.75">
      <c r="B39" s="737"/>
      <c r="C39" s="737"/>
      <c r="D39" s="737"/>
      <c r="E39" s="762"/>
      <c r="F39" s="757"/>
      <c r="G39" s="742"/>
      <c r="H39" s="745"/>
      <c r="I39" s="755"/>
      <c r="J39" s="745"/>
      <c r="K39" s="760"/>
      <c r="L39" s="392" t="s">
        <v>461</v>
      </c>
      <c r="M39" s="393">
        <v>0</v>
      </c>
      <c r="N39" s="748"/>
      <c r="O39" s="737"/>
    </row>
    <row r="40" spans="2:15" ht="15.75">
      <c r="B40" s="738"/>
      <c r="C40" s="738"/>
      <c r="D40" s="738"/>
      <c r="E40" s="763"/>
      <c r="F40" s="758"/>
      <c r="G40" s="743"/>
      <c r="H40" s="746"/>
      <c r="I40" s="756"/>
      <c r="J40" s="746"/>
      <c r="K40" s="761"/>
      <c r="L40" s="394" t="s">
        <v>462</v>
      </c>
      <c r="M40" s="395">
        <v>0</v>
      </c>
      <c r="N40" s="749"/>
      <c r="O40" s="738"/>
    </row>
    <row r="41" spans="2:15" ht="2.25" customHeight="1">
      <c r="B41" s="750">
        <v>12</v>
      </c>
      <c r="C41" s="737">
        <v>600</v>
      </c>
      <c r="D41" s="737">
        <v>60014</v>
      </c>
      <c r="E41" s="737">
        <v>6050</v>
      </c>
      <c r="F41" s="752" t="s">
        <v>475</v>
      </c>
      <c r="G41" s="742">
        <v>245349</v>
      </c>
      <c r="H41" s="744">
        <v>245348.22</v>
      </c>
      <c r="I41" s="754">
        <f t="shared" si="0"/>
        <v>0.99999682085518993</v>
      </c>
      <c r="J41" s="744">
        <v>245348.22</v>
      </c>
      <c r="K41" s="759">
        <v>0</v>
      </c>
      <c r="L41" s="390" t="s">
        <v>459</v>
      </c>
      <c r="M41" s="391">
        <v>0</v>
      </c>
      <c r="N41" s="747">
        <v>0</v>
      </c>
      <c r="O41" s="750" t="s">
        <v>464</v>
      </c>
    </row>
    <row r="42" spans="2:15" ht="63" customHeight="1">
      <c r="B42" s="737"/>
      <c r="C42" s="737"/>
      <c r="D42" s="737"/>
      <c r="E42" s="737"/>
      <c r="F42" s="757"/>
      <c r="G42" s="742"/>
      <c r="H42" s="745"/>
      <c r="I42" s="756"/>
      <c r="J42" s="745"/>
      <c r="K42" s="760"/>
      <c r="L42" s="398" t="s">
        <v>476</v>
      </c>
      <c r="M42" s="393">
        <v>0</v>
      </c>
      <c r="N42" s="748"/>
      <c r="O42" s="737"/>
    </row>
    <row r="43" spans="2:15" ht="15.75" hidden="1">
      <c r="B43" s="738"/>
      <c r="C43" s="738"/>
      <c r="D43" s="738"/>
      <c r="E43" s="738"/>
      <c r="F43" s="758"/>
      <c r="G43" s="743"/>
      <c r="H43" s="746"/>
      <c r="I43" s="385" t="e">
        <f t="shared" si="0"/>
        <v>#DIV/0!</v>
      </c>
      <c r="J43" s="746"/>
      <c r="K43" s="761"/>
      <c r="L43" s="394" t="s">
        <v>462</v>
      </c>
      <c r="M43" s="395">
        <v>0</v>
      </c>
      <c r="N43" s="749"/>
      <c r="O43" s="738"/>
    </row>
    <row r="44" spans="2:15" ht="15.75">
      <c r="B44" s="382"/>
      <c r="C44" s="382"/>
      <c r="D44" s="382"/>
      <c r="E44" s="382"/>
      <c r="F44" s="764" t="s">
        <v>477</v>
      </c>
      <c r="G44" s="759">
        <v>1880391</v>
      </c>
      <c r="H44" s="744">
        <v>1880390.33</v>
      </c>
      <c r="I44" s="754">
        <f t="shared" si="0"/>
        <v>0.99999964369112593</v>
      </c>
      <c r="J44" s="759">
        <v>636778.01</v>
      </c>
      <c r="K44" s="407"/>
      <c r="L44" s="390" t="s">
        <v>459</v>
      </c>
      <c r="M44" s="399">
        <v>743612.32</v>
      </c>
      <c r="N44" s="400"/>
      <c r="O44" s="750" t="s">
        <v>464</v>
      </c>
    </row>
    <row r="45" spans="2:15" ht="15.75">
      <c r="B45" s="368">
        <v>13</v>
      </c>
      <c r="C45" s="368">
        <v>600</v>
      </c>
      <c r="D45" s="368">
        <v>60014</v>
      </c>
      <c r="E45" s="368">
        <v>6050</v>
      </c>
      <c r="F45" s="739"/>
      <c r="G45" s="760"/>
      <c r="H45" s="745"/>
      <c r="I45" s="755"/>
      <c r="J45" s="760"/>
      <c r="K45" s="408">
        <v>0</v>
      </c>
      <c r="L45" s="392" t="s">
        <v>461</v>
      </c>
      <c r="M45" s="401">
        <v>500000</v>
      </c>
      <c r="N45" s="396">
        <v>0</v>
      </c>
      <c r="O45" s="737"/>
    </row>
    <row r="46" spans="2:15" ht="60.75" customHeight="1">
      <c r="B46" s="368"/>
      <c r="C46" s="368"/>
      <c r="D46" s="368"/>
      <c r="E46" s="368"/>
      <c r="F46" s="765"/>
      <c r="G46" s="761"/>
      <c r="H46" s="746"/>
      <c r="I46" s="756"/>
      <c r="J46" s="761"/>
      <c r="K46" s="408"/>
      <c r="L46" s="394" t="s">
        <v>462</v>
      </c>
      <c r="M46" s="393"/>
      <c r="N46" s="396"/>
      <c r="O46" s="738"/>
    </row>
    <row r="47" spans="2:15" ht="15.75">
      <c r="B47" s="750">
        <v>14</v>
      </c>
      <c r="C47" s="750">
        <v>600</v>
      </c>
      <c r="D47" s="750">
        <v>60014</v>
      </c>
      <c r="E47" s="766" t="s">
        <v>473</v>
      </c>
      <c r="F47" s="751" t="s">
        <v>478</v>
      </c>
      <c r="G47" s="769">
        <v>2511000</v>
      </c>
      <c r="H47" s="744">
        <v>2509328.0499999998</v>
      </c>
      <c r="I47" s="754">
        <f t="shared" si="0"/>
        <v>0.99933414974113888</v>
      </c>
      <c r="J47" s="744">
        <v>368744.95</v>
      </c>
      <c r="K47" s="759">
        <v>1000000</v>
      </c>
      <c r="L47" s="390" t="s">
        <v>459</v>
      </c>
      <c r="M47" s="391">
        <v>0</v>
      </c>
      <c r="N47" s="747">
        <v>1140583.1000000001</v>
      </c>
      <c r="O47" s="750" t="s">
        <v>464</v>
      </c>
    </row>
    <row r="48" spans="2:15" ht="15.75">
      <c r="B48" s="737"/>
      <c r="C48" s="737"/>
      <c r="D48" s="737"/>
      <c r="E48" s="767"/>
      <c r="F48" s="757"/>
      <c r="G48" s="742"/>
      <c r="H48" s="745"/>
      <c r="I48" s="755"/>
      <c r="J48" s="745"/>
      <c r="K48" s="760"/>
      <c r="L48" s="392" t="s">
        <v>461</v>
      </c>
      <c r="M48" s="393">
        <v>0</v>
      </c>
      <c r="N48" s="748"/>
      <c r="O48" s="737"/>
    </row>
    <row r="49" spans="2:15" ht="15.75">
      <c r="B49" s="738"/>
      <c r="C49" s="738"/>
      <c r="D49" s="738"/>
      <c r="E49" s="768"/>
      <c r="F49" s="758"/>
      <c r="G49" s="743"/>
      <c r="H49" s="746"/>
      <c r="I49" s="756"/>
      <c r="J49" s="746"/>
      <c r="K49" s="761"/>
      <c r="L49" s="394" t="s">
        <v>462</v>
      </c>
      <c r="M49" s="395">
        <v>0</v>
      </c>
      <c r="N49" s="749"/>
      <c r="O49" s="738"/>
    </row>
    <row r="50" spans="2:15" ht="15.75">
      <c r="B50" s="368"/>
      <c r="C50" s="368"/>
      <c r="D50" s="368"/>
      <c r="E50" s="368"/>
      <c r="F50" s="751" t="s">
        <v>479</v>
      </c>
      <c r="G50" s="759">
        <v>7000</v>
      </c>
      <c r="H50" s="759">
        <v>6997.98</v>
      </c>
      <c r="I50" s="754">
        <f t="shared" si="0"/>
        <v>0.99971142857142847</v>
      </c>
      <c r="J50" s="759">
        <v>6997.98</v>
      </c>
      <c r="K50" s="408"/>
      <c r="L50" s="392" t="s">
        <v>459</v>
      </c>
      <c r="M50" s="393">
        <v>0</v>
      </c>
      <c r="N50" s="396"/>
      <c r="O50" s="368"/>
    </row>
    <row r="51" spans="2:15" ht="30">
      <c r="B51" s="368">
        <v>15</v>
      </c>
      <c r="C51" s="368">
        <v>600</v>
      </c>
      <c r="D51" s="368">
        <v>60014</v>
      </c>
      <c r="E51" s="368">
        <v>6060</v>
      </c>
      <c r="F51" s="752"/>
      <c r="G51" s="760"/>
      <c r="H51" s="760"/>
      <c r="I51" s="755"/>
      <c r="J51" s="760"/>
      <c r="K51" s="408">
        <v>0</v>
      </c>
      <c r="L51" s="392" t="s">
        <v>480</v>
      </c>
      <c r="M51" s="393">
        <v>0</v>
      </c>
      <c r="N51" s="396">
        <v>0</v>
      </c>
      <c r="O51" s="368" t="s">
        <v>464</v>
      </c>
    </row>
    <row r="52" spans="2:15" ht="15.75">
      <c r="B52" s="368"/>
      <c r="C52" s="368"/>
      <c r="D52" s="368"/>
      <c r="E52" s="368"/>
      <c r="F52" s="752"/>
      <c r="G52" s="760"/>
      <c r="H52" s="760"/>
      <c r="I52" s="756"/>
      <c r="J52" s="760"/>
      <c r="K52" s="408"/>
      <c r="L52" s="392" t="s">
        <v>462</v>
      </c>
      <c r="M52" s="393">
        <v>0</v>
      </c>
      <c r="N52" s="396"/>
      <c r="O52" s="368"/>
    </row>
    <row r="53" spans="2:15" ht="15.75">
      <c r="B53" s="382"/>
      <c r="C53" s="382"/>
      <c r="D53" s="382"/>
      <c r="E53" s="382"/>
      <c r="F53" s="751" t="s">
        <v>481</v>
      </c>
      <c r="G53" s="346"/>
      <c r="H53" s="383"/>
      <c r="I53" s="754">
        <f>+H54/G54</f>
        <v>1</v>
      </c>
      <c r="J53" s="383"/>
      <c r="K53" s="407"/>
      <c r="L53" s="390" t="s">
        <v>459</v>
      </c>
      <c r="M53" s="391">
        <v>0</v>
      </c>
      <c r="N53" s="400"/>
      <c r="O53" s="382"/>
    </row>
    <row r="54" spans="2:15" ht="30">
      <c r="B54" s="368">
        <v>16</v>
      </c>
      <c r="C54" s="368">
        <v>600</v>
      </c>
      <c r="D54" s="368">
        <v>60014</v>
      </c>
      <c r="E54" s="368">
        <v>6060</v>
      </c>
      <c r="F54" s="752"/>
      <c r="G54" s="347">
        <v>30000</v>
      </c>
      <c r="H54" s="384">
        <v>30000</v>
      </c>
      <c r="I54" s="755"/>
      <c r="J54" s="384">
        <v>30000</v>
      </c>
      <c r="K54" s="408">
        <v>0</v>
      </c>
      <c r="L54" s="392" t="s">
        <v>480</v>
      </c>
      <c r="M54" s="393">
        <v>0</v>
      </c>
      <c r="N54" s="396">
        <v>0</v>
      </c>
      <c r="O54" s="368" t="s">
        <v>464</v>
      </c>
    </row>
    <row r="55" spans="2:15" ht="15.75">
      <c r="B55" s="368"/>
      <c r="C55" s="368"/>
      <c r="D55" s="368"/>
      <c r="E55" s="368"/>
      <c r="F55" s="753"/>
      <c r="G55" s="347"/>
      <c r="H55" s="384"/>
      <c r="I55" s="756"/>
      <c r="J55" s="384"/>
      <c r="K55" s="408"/>
      <c r="L55" s="392" t="s">
        <v>462</v>
      </c>
      <c r="M55" s="393">
        <v>0</v>
      </c>
      <c r="N55" s="396"/>
      <c r="O55" s="368"/>
    </row>
    <row r="56" spans="2:15" ht="15.75">
      <c r="B56" s="750">
        <v>17</v>
      </c>
      <c r="C56" s="750">
        <v>750</v>
      </c>
      <c r="D56" s="750">
        <v>75020</v>
      </c>
      <c r="E56" s="750">
        <v>6060</v>
      </c>
      <c r="F56" s="751" t="s">
        <v>482</v>
      </c>
      <c r="G56" s="769">
        <v>15000</v>
      </c>
      <c r="H56" s="744">
        <v>15000</v>
      </c>
      <c r="I56" s="754">
        <v>1</v>
      </c>
      <c r="J56" s="744">
        <v>15000</v>
      </c>
      <c r="K56" s="759">
        <v>0</v>
      </c>
      <c r="L56" s="390" t="s">
        <v>459</v>
      </c>
      <c r="M56" s="391">
        <v>0</v>
      </c>
      <c r="N56" s="747">
        <v>0</v>
      </c>
      <c r="O56" s="750" t="s">
        <v>483</v>
      </c>
    </row>
    <row r="57" spans="2:15" ht="15.75">
      <c r="B57" s="737"/>
      <c r="C57" s="737"/>
      <c r="D57" s="737"/>
      <c r="E57" s="737"/>
      <c r="F57" s="757"/>
      <c r="G57" s="742"/>
      <c r="H57" s="745"/>
      <c r="I57" s="755"/>
      <c r="J57" s="745"/>
      <c r="K57" s="760"/>
      <c r="L57" s="392" t="s">
        <v>461</v>
      </c>
      <c r="M57" s="393">
        <v>0</v>
      </c>
      <c r="N57" s="748"/>
      <c r="O57" s="737"/>
    </row>
    <row r="58" spans="2:15" ht="33.75" customHeight="1">
      <c r="B58" s="738"/>
      <c r="C58" s="738"/>
      <c r="D58" s="738"/>
      <c r="E58" s="738"/>
      <c r="F58" s="758"/>
      <c r="G58" s="743"/>
      <c r="H58" s="746"/>
      <c r="I58" s="756"/>
      <c r="J58" s="746"/>
      <c r="K58" s="761"/>
      <c r="L58" s="394" t="s">
        <v>462</v>
      </c>
      <c r="M58" s="395">
        <v>0</v>
      </c>
      <c r="N58" s="749"/>
      <c r="O58" s="738"/>
    </row>
    <row r="59" spans="2:15" ht="15.75">
      <c r="B59" s="368"/>
      <c r="C59" s="368"/>
      <c r="D59" s="368"/>
      <c r="E59" s="368"/>
      <c r="F59" s="751" t="s">
        <v>484</v>
      </c>
      <c r="G59" s="744">
        <v>30000</v>
      </c>
      <c r="H59" s="744">
        <v>0</v>
      </c>
      <c r="I59" s="754">
        <v>0</v>
      </c>
      <c r="J59" s="744"/>
      <c r="K59" s="408"/>
      <c r="L59" s="390" t="s">
        <v>459</v>
      </c>
      <c r="M59" s="393">
        <v>0</v>
      </c>
      <c r="N59" s="396"/>
      <c r="O59" s="750" t="s">
        <v>483</v>
      </c>
    </row>
    <row r="60" spans="2:15" ht="15.75">
      <c r="B60" s="368">
        <v>18</v>
      </c>
      <c r="C60" s="368">
        <v>758</v>
      </c>
      <c r="D60" s="368">
        <v>75818</v>
      </c>
      <c r="E60" s="368">
        <v>6800</v>
      </c>
      <c r="F60" s="752"/>
      <c r="G60" s="745"/>
      <c r="H60" s="745"/>
      <c r="I60" s="755"/>
      <c r="J60" s="745"/>
      <c r="K60" s="408">
        <v>0</v>
      </c>
      <c r="L60" s="392" t="s">
        <v>461</v>
      </c>
      <c r="M60" s="393">
        <v>0</v>
      </c>
      <c r="N60" s="396">
        <v>0</v>
      </c>
      <c r="O60" s="737"/>
    </row>
    <row r="61" spans="2:15" ht="66" customHeight="1">
      <c r="B61" s="368"/>
      <c r="C61" s="368"/>
      <c r="D61" s="368"/>
      <c r="E61" s="368"/>
      <c r="F61" s="753"/>
      <c r="G61" s="746"/>
      <c r="H61" s="746"/>
      <c r="I61" s="756"/>
      <c r="J61" s="746"/>
      <c r="K61" s="408"/>
      <c r="L61" s="394" t="s">
        <v>462</v>
      </c>
      <c r="M61" s="393">
        <v>0</v>
      </c>
      <c r="N61" s="396"/>
      <c r="O61" s="738"/>
    </row>
    <row r="62" spans="2:15" ht="15.75">
      <c r="B62" s="750">
        <v>19</v>
      </c>
      <c r="C62" s="750">
        <v>750</v>
      </c>
      <c r="D62" s="750">
        <v>75020</v>
      </c>
      <c r="E62" s="750">
        <v>6060</v>
      </c>
      <c r="F62" s="751" t="s">
        <v>485</v>
      </c>
      <c r="G62" s="769">
        <v>65000</v>
      </c>
      <c r="H62" s="744">
        <v>54168</v>
      </c>
      <c r="I62" s="754">
        <v>0.83</v>
      </c>
      <c r="J62" s="744">
        <v>54168</v>
      </c>
      <c r="K62" s="759">
        <v>0</v>
      </c>
      <c r="L62" s="390" t="s">
        <v>459</v>
      </c>
      <c r="M62" s="391">
        <v>0</v>
      </c>
      <c r="N62" s="747">
        <v>0</v>
      </c>
      <c r="O62" s="750" t="s">
        <v>483</v>
      </c>
    </row>
    <row r="63" spans="2:15" ht="15.75">
      <c r="B63" s="737"/>
      <c r="C63" s="737"/>
      <c r="D63" s="737"/>
      <c r="E63" s="737"/>
      <c r="F63" s="757"/>
      <c r="G63" s="742"/>
      <c r="H63" s="745"/>
      <c r="I63" s="755"/>
      <c r="J63" s="745"/>
      <c r="K63" s="760"/>
      <c r="L63" s="392" t="s">
        <v>461</v>
      </c>
      <c r="M63" s="393">
        <v>0</v>
      </c>
      <c r="N63" s="748"/>
      <c r="O63" s="737"/>
    </row>
    <row r="64" spans="2:15" ht="36.75" customHeight="1">
      <c r="B64" s="738"/>
      <c r="C64" s="738"/>
      <c r="D64" s="738"/>
      <c r="E64" s="738"/>
      <c r="F64" s="758"/>
      <c r="G64" s="743"/>
      <c r="H64" s="746"/>
      <c r="I64" s="756"/>
      <c r="J64" s="746"/>
      <c r="K64" s="761"/>
      <c r="L64" s="394" t="s">
        <v>462</v>
      </c>
      <c r="M64" s="395">
        <v>0</v>
      </c>
      <c r="N64" s="749"/>
      <c r="O64" s="738"/>
    </row>
    <row r="65" spans="2:15" ht="15.75">
      <c r="B65" s="750">
        <v>20</v>
      </c>
      <c r="C65" s="750">
        <v>750</v>
      </c>
      <c r="D65" s="750">
        <v>75020</v>
      </c>
      <c r="E65" s="750">
        <v>6060</v>
      </c>
      <c r="F65" s="751" t="s">
        <v>486</v>
      </c>
      <c r="G65" s="769">
        <v>12000</v>
      </c>
      <c r="H65" s="744">
        <v>10999.03</v>
      </c>
      <c r="I65" s="754">
        <v>0.92</v>
      </c>
      <c r="J65" s="744">
        <v>10999.03</v>
      </c>
      <c r="K65" s="759">
        <v>0</v>
      </c>
      <c r="L65" s="390" t="s">
        <v>459</v>
      </c>
      <c r="M65" s="391">
        <v>0</v>
      </c>
      <c r="N65" s="747">
        <v>0</v>
      </c>
      <c r="O65" s="750" t="s">
        <v>483</v>
      </c>
    </row>
    <row r="66" spans="2:15" ht="15.75">
      <c r="B66" s="737"/>
      <c r="C66" s="737"/>
      <c r="D66" s="737"/>
      <c r="E66" s="737"/>
      <c r="F66" s="757"/>
      <c r="G66" s="742"/>
      <c r="H66" s="745"/>
      <c r="I66" s="755"/>
      <c r="J66" s="745"/>
      <c r="K66" s="760"/>
      <c r="L66" s="392" t="s">
        <v>461</v>
      </c>
      <c r="M66" s="393">
        <v>0</v>
      </c>
      <c r="N66" s="748"/>
      <c r="O66" s="737"/>
    </row>
    <row r="67" spans="2:15" ht="33" customHeight="1">
      <c r="B67" s="738"/>
      <c r="C67" s="738"/>
      <c r="D67" s="738"/>
      <c r="E67" s="738"/>
      <c r="F67" s="758"/>
      <c r="G67" s="743"/>
      <c r="H67" s="746"/>
      <c r="I67" s="756"/>
      <c r="J67" s="746"/>
      <c r="K67" s="761"/>
      <c r="L67" s="394" t="s">
        <v>462</v>
      </c>
      <c r="M67" s="395">
        <v>0</v>
      </c>
      <c r="N67" s="749"/>
      <c r="O67" s="738"/>
    </row>
    <row r="68" spans="2:15" ht="15.75">
      <c r="B68" s="750">
        <v>21</v>
      </c>
      <c r="C68" s="737">
        <v>750</v>
      </c>
      <c r="D68" s="737">
        <v>75020</v>
      </c>
      <c r="E68" s="737">
        <v>6060</v>
      </c>
      <c r="F68" s="752" t="s">
        <v>487</v>
      </c>
      <c r="G68" s="742">
        <v>20000</v>
      </c>
      <c r="H68" s="744">
        <v>20000</v>
      </c>
      <c r="I68" s="754">
        <v>1</v>
      </c>
      <c r="J68" s="744">
        <v>20000</v>
      </c>
      <c r="K68" s="759">
        <v>0</v>
      </c>
      <c r="L68" s="390" t="s">
        <v>459</v>
      </c>
      <c r="M68" s="391">
        <v>0</v>
      </c>
      <c r="N68" s="747">
        <v>0</v>
      </c>
      <c r="O68" s="750" t="s">
        <v>483</v>
      </c>
    </row>
    <row r="69" spans="2:15" ht="15.75">
      <c r="B69" s="737"/>
      <c r="C69" s="737"/>
      <c r="D69" s="737"/>
      <c r="E69" s="737"/>
      <c r="F69" s="757"/>
      <c r="G69" s="742"/>
      <c r="H69" s="745"/>
      <c r="I69" s="755"/>
      <c r="J69" s="745"/>
      <c r="K69" s="760"/>
      <c r="L69" s="392" t="s">
        <v>461</v>
      </c>
      <c r="M69" s="393">
        <v>0</v>
      </c>
      <c r="N69" s="748"/>
      <c r="O69" s="737"/>
    </row>
    <row r="70" spans="2:15" ht="46.5" customHeight="1">
      <c r="B70" s="738"/>
      <c r="C70" s="738"/>
      <c r="D70" s="738"/>
      <c r="E70" s="738"/>
      <c r="F70" s="758"/>
      <c r="G70" s="743"/>
      <c r="H70" s="746"/>
      <c r="I70" s="756"/>
      <c r="J70" s="746"/>
      <c r="K70" s="761"/>
      <c r="L70" s="394" t="s">
        <v>462</v>
      </c>
      <c r="M70" s="395">
        <v>0</v>
      </c>
      <c r="N70" s="749"/>
      <c r="O70" s="738"/>
    </row>
    <row r="71" spans="2:15" ht="15.75">
      <c r="B71" s="368"/>
      <c r="C71" s="368"/>
      <c r="D71" s="368"/>
      <c r="E71" s="368"/>
      <c r="F71" s="752" t="s">
        <v>488</v>
      </c>
      <c r="G71" s="744">
        <v>500000</v>
      </c>
      <c r="H71" s="744">
        <v>437000</v>
      </c>
      <c r="I71" s="754">
        <v>1</v>
      </c>
      <c r="J71" s="744">
        <v>437000</v>
      </c>
      <c r="K71" s="408"/>
      <c r="L71" s="392" t="s">
        <v>459</v>
      </c>
      <c r="M71" s="393">
        <v>0</v>
      </c>
      <c r="N71" s="747">
        <v>0</v>
      </c>
      <c r="O71" s="750" t="s">
        <v>483</v>
      </c>
    </row>
    <row r="72" spans="2:15" ht="15.75">
      <c r="B72" s="368">
        <v>22</v>
      </c>
      <c r="C72" s="368">
        <v>801</v>
      </c>
      <c r="D72" s="368">
        <v>80120</v>
      </c>
      <c r="E72" s="368">
        <v>6050</v>
      </c>
      <c r="F72" s="757"/>
      <c r="G72" s="745"/>
      <c r="H72" s="745"/>
      <c r="I72" s="755"/>
      <c r="J72" s="745"/>
      <c r="K72" s="408"/>
      <c r="L72" s="392" t="s">
        <v>480</v>
      </c>
      <c r="M72" s="393">
        <v>0</v>
      </c>
      <c r="N72" s="748"/>
      <c r="O72" s="737"/>
    </row>
    <row r="73" spans="2:15" ht="28.5" customHeight="1">
      <c r="B73" s="368"/>
      <c r="C73" s="369"/>
      <c r="D73" s="369"/>
      <c r="E73" s="369"/>
      <c r="F73" s="758"/>
      <c r="G73" s="746"/>
      <c r="H73" s="746"/>
      <c r="I73" s="756"/>
      <c r="J73" s="746"/>
      <c r="K73" s="408"/>
      <c r="L73" s="392" t="s">
        <v>462</v>
      </c>
      <c r="M73" s="393">
        <v>0</v>
      </c>
      <c r="N73" s="749"/>
      <c r="O73" s="738"/>
    </row>
    <row r="74" spans="2:15" ht="15.75">
      <c r="B74" s="750">
        <v>23</v>
      </c>
      <c r="C74" s="737">
        <v>801</v>
      </c>
      <c r="D74" s="737">
        <v>80130</v>
      </c>
      <c r="E74" s="737">
        <v>6050</v>
      </c>
      <c r="F74" s="752" t="s">
        <v>489</v>
      </c>
      <c r="G74" s="742">
        <v>2710000</v>
      </c>
      <c r="H74" s="744">
        <v>2574785.6</v>
      </c>
      <c r="I74" s="754">
        <v>0.95</v>
      </c>
      <c r="J74" s="744">
        <v>2174785.6</v>
      </c>
      <c r="K74" s="759">
        <v>0</v>
      </c>
      <c r="L74" s="390" t="s">
        <v>459</v>
      </c>
      <c r="M74" s="391">
        <v>0</v>
      </c>
      <c r="N74" s="747">
        <v>0</v>
      </c>
      <c r="O74" s="750" t="s">
        <v>483</v>
      </c>
    </row>
    <row r="75" spans="2:15" ht="15.75">
      <c r="B75" s="737"/>
      <c r="C75" s="737"/>
      <c r="D75" s="737"/>
      <c r="E75" s="737"/>
      <c r="F75" s="757"/>
      <c r="G75" s="742"/>
      <c r="H75" s="745"/>
      <c r="I75" s="755"/>
      <c r="J75" s="745"/>
      <c r="K75" s="760"/>
      <c r="L75" s="392" t="s">
        <v>461</v>
      </c>
      <c r="M75" s="393">
        <v>0</v>
      </c>
      <c r="N75" s="748"/>
      <c r="O75" s="737"/>
    </row>
    <row r="76" spans="2:15" ht="42" customHeight="1">
      <c r="B76" s="738"/>
      <c r="C76" s="738"/>
      <c r="D76" s="738"/>
      <c r="E76" s="738"/>
      <c r="F76" s="758"/>
      <c r="G76" s="743"/>
      <c r="H76" s="746"/>
      <c r="I76" s="756"/>
      <c r="J76" s="746"/>
      <c r="K76" s="761"/>
      <c r="L76" s="394" t="s">
        <v>462</v>
      </c>
      <c r="M76" s="402">
        <v>400000</v>
      </c>
      <c r="N76" s="749"/>
      <c r="O76" s="738"/>
    </row>
    <row r="77" spans="2:15" ht="15.75">
      <c r="B77" s="368"/>
      <c r="C77" s="368"/>
      <c r="D77" s="368"/>
      <c r="E77" s="368"/>
      <c r="F77" s="751" t="s">
        <v>490</v>
      </c>
      <c r="G77" s="759">
        <v>50000</v>
      </c>
      <c r="H77" s="744">
        <v>8000</v>
      </c>
      <c r="I77" s="754">
        <v>0.16</v>
      </c>
      <c r="J77" s="744">
        <v>8000</v>
      </c>
      <c r="K77" s="408"/>
      <c r="L77" s="390" t="s">
        <v>459</v>
      </c>
      <c r="M77" s="393">
        <v>0</v>
      </c>
      <c r="N77" s="396"/>
      <c r="O77" s="750" t="s">
        <v>483</v>
      </c>
    </row>
    <row r="78" spans="2:15" ht="15.75">
      <c r="B78" s="368">
        <v>24</v>
      </c>
      <c r="C78" s="368">
        <v>801</v>
      </c>
      <c r="D78" s="368">
        <v>80130</v>
      </c>
      <c r="E78" s="368">
        <v>6050</v>
      </c>
      <c r="F78" s="752"/>
      <c r="G78" s="760"/>
      <c r="H78" s="745"/>
      <c r="I78" s="755"/>
      <c r="J78" s="745"/>
      <c r="K78" s="408">
        <v>0</v>
      </c>
      <c r="L78" s="392" t="s">
        <v>461</v>
      </c>
      <c r="M78" s="393">
        <v>0</v>
      </c>
      <c r="N78" s="396">
        <v>0</v>
      </c>
      <c r="O78" s="737"/>
    </row>
    <row r="79" spans="2:15" ht="36.75" customHeight="1">
      <c r="B79" s="368"/>
      <c r="C79" s="369"/>
      <c r="D79" s="369"/>
      <c r="E79" s="369"/>
      <c r="F79" s="753"/>
      <c r="G79" s="761"/>
      <c r="H79" s="746"/>
      <c r="I79" s="756"/>
      <c r="J79" s="746"/>
      <c r="K79" s="408"/>
      <c r="L79" s="394" t="s">
        <v>462</v>
      </c>
      <c r="M79" s="393">
        <v>0</v>
      </c>
      <c r="N79" s="396"/>
      <c r="O79" s="738"/>
    </row>
    <row r="80" spans="2:15" ht="15.75">
      <c r="B80" s="750">
        <v>25</v>
      </c>
      <c r="C80" s="737">
        <v>801</v>
      </c>
      <c r="D80" s="737">
        <v>80130</v>
      </c>
      <c r="E80" s="737">
        <v>6050</v>
      </c>
      <c r="F80" s="751" t="s">
        <v>491</v>
      </c>
      <c r="G80" s="742">
        <v>280000</v>
      </c>
      <c r="H80" s="744">
        <v>240000</v>
      </c>
      <c r="I80" s="754">
        <v>0.86</v>
      </c>
      <c r="J80" s="744">
        <v>240000</v>
      </c>
      <c r="K80" s="759">
        <v>0</v>
      </c>
      <c r="L80" s="390" t="s">
        <v>459</v>
      </c>
      <c r="M80" s="391">
        <v>0</v>
      </c>
      <c r="N80" s="747">
        <v>0</v>
      </c>
      <c r="O80" s="750" t="s">
        <v>483</v>
      </c>
    </row>
    <row r="81" spans="2:15" ht="15.75">
      <c r="B81" s="737"/>
      <c r="C81" s="737"/>
      <c r="D81" s="737"/>
      <c r="E81" s="737"/>
      <c r="F81" s="757"/>
      <c r="G81" s="742"/>
      <c r="H81" s="745"/>
      <c r="I81" s="755"/>
      <c r="J81" s="745"/>
      <c r="K81" s="760"/>
      <c r="L81" s="392" t="s">
        <v>461</v>
      </c>
      <c r="M81" s="393">
        <v>0</v>
      </c>
      <c r="N81" s="748"/>
      <c r="O81" s="737"/>
    </row>
    <row r="82" spans="2:15" ht="35.25" customHeight="1">
      <c r="B82" s="738"/>
      <c r="C82" s="738"/>
      <c r="D82" s="738"/>
      <c r="E82" s="738"/>
      <c r="F82" s="758"/>
      <c r="G82" s="743"/>
      <c r="H82" s="746"/>
      <c r="I82" s="756"/>
      <c r="J82" s="746"/>
      <c r="K82" s="761"/>
      <c r="L82" s="394" t="s">
        <v>462</v>
      </c>
      <c r="M82" s="395">
        <v>0</v>
      </c>
      <c r="N82" s="749"/>
      <c r="O82" s="738"/>
    </row>
    <row r="83" spans="2:15" ht="15.75">
      <c r="B83" s="368"/>
      <c r="C83" s="368"/>
      <c r="D83" s="368"/>
      <c r="E83" s="368"/>
      <c r="F83" s="751" t="s">
        <v>492</v>
      </c>
      <c r="G83" s="744">
        <v>1200000</v>
      </c>
      <c r="H83" s="744">
        <v>1140741.67</v>
      </c>
      <c r="I83" s="754">
        <v>0.95</v>
      </c>
      <c r="J83" s="744">
        <v>374741.67</v>
      </c>
      <c r="K83" s="408"/>
      <c r="L83" s="392" t="s">
        <v>459</v>
      </c>
      <c r="M83" s="401">
        <v>333000</v>
      </c>
      <c r="N83" s="747">
        <v>0</v>
      </c>
      <c r="O83" s="750" t="s">
        <v>483</v>
      </c>
    </row>
    <row r="84" spans="2:15" ht="15.75">
      <c r="B84" s="368">
        <v>26</v>
      </c>
      <c r="C84" s="368">
        <v>926</v>
      </c>
      <c r="D84" s="368">
        <v>92601</v>
      </c>
      <c r="E84" s="368">
        <v>6050</v>
      </c>
      <c r="F84" s="752"/>
      <c r="G84" s="745"/>
      <c r="H84" s="745"/>
      <c r="I84" s="755"/>
      <c r="J84" s="745"/>
      <c r="K84" s="408">
        <v>0</v>
      </c>
      <c r="L84" s="392" t="s">
        <v>480</v>
      </c>
      <c r="M84" s="401">
        <v>433000</v>
      </c>
      <c r="N84" s="748"/>
      <c r="O84" s="737"/>
    </row>
    <row r="85" spans="2:15" ht="15.75">
      <c r="B85" s="369"/>
      <c r="C85" s="369"/>
      <c r="D85" s="369"/>
      <c r="E85" s="369"/>
      <c r="F85" s="753"/>
      <c r="G85" s="746"/>
      <c r="H85" s="746"/>
      <c r="I85" s="756"/>
      <c r="J85" s="746"/>
      <c r="K85" s="409"/>
      <c r="L85" s="394" t="s">
        <v>462</v>
      </c>
      <c r="M85" s="395">
        <v>0</v>
      </c>
      <c r="N85" s="749"/>
      <c r="O85" s="738"/>
    </row>
    <row r="86" spans="2:15" ht="15.75">
      <c r="B86" s="368"/>
      <c r="C86" s="368"/>
      <c r="D86" s="368"/>
      <c r="E86" s="368"/>
      <c r="F86" s="752" t="s">
        <v>493</v>
      </c>
      <c r="G86" s="744">
        <v>356000</v>
      </c>
      <c r="H86" s="744">
        <v>209065.85</v>
      </c>
      <c r="I86" s="754">
        <v>0.59</v>
      </c>
      <c r="J86" s="744">
        <v>67665.850000000006</v>
      </c>
      <c r="K86" s="759">
        <v>141400</v>
      </c>
      <c r="L86" s="392" t="s">
        <v>459</v>
      </c>
      <c r="M86" s="393">
        <v>0</v>
      </c>
      <c r="N86" s="396"/>
      <c r="O86" s="750" t="s">
        <v>483</v>
      </c>
    </row>
    <row r="87" spans="2:15" ht="15.75">
      <c r="B87" s="368">
        <v>27</v>
      </c>
      <c r="C87" s="368">
        <v>854</v>
      </c>
      <c r="D87" s="368">
        <v>85410</v>
      </c>
      <c r="E87" s="368">
        <v>6050</v>
      </c>
      <c r="F87" s="752"/>
      <c r="G87" s="745"/>
      <c r="H87" s="745"/>
      <c r="I87" s="755"/>
      <c r="J87" s="745"/>
      <c r="K87" s="760"/>
      <c r="L87" s="392" t="s">
        <v>480</v>
      </c>
      <c r="M87" s="393">
        <v>0</v>
      </c>
      <c r="N87" s="396">
        <v>0</v>
      </c>
      <c r="O87" s="737"/>
    </row>
    <row r="88" spans="2:15" ht="31.5" customHeight="1">
      <c r="B88" s="369"/>
      <c r="C88" s="369"/>
      <c r="D88" s="369"/>
      <c r="E88" s="369"/>
      <c r="F88" s="753"/>
      <c r="G88" s="746"/>
      <c r="H88" s="746"/>
      <c r="I88" s="756"/>
      <c r="J88" s="746"/>
      <c r="K88" s="761"/>
      <c r="L88" s="394" t="s">
        <v>462</v>
      </c>
      <c r="M88" s="395">
        <v>0</v>
      </c>
      <c r="N88" s="397"/>
      <c r="O88" s="738"/>
    </row>
    <row r="89" spans="2:15" ht="15.75">
      <c r="B89" s="368"/>
      <c r="C89" s="368"/>
      <c r="D89" s="368"/>
      <c r="E89" s="368"/>
      <c r="F89" s="378"/>
      <c r="G89" s="374"/>
      <c r="H89" s="374"/>
      <c r="I89" s="386"/>
      <c r="J89" s="374"/>
      <c r="K89" s="408"/>
      <c r="L89" s="392" t="s">
        <v>459</v>
      </c>
      <c r="M89" s="393">
        <v>0</v>
      </c>
      <c r="N89" s="396"/>
      <c r="O89" s="368"/>
    </row>
    <row r="90" spans="2:15" ht="30">
      <c r="B90" s="368">
        <v>28</v>
      </c>
      <c r="C90" s="368">
        <v>801</v>
      </c>
      <c r="D90" s="368">
        <v>80130</v>
      </c>
      <c r="E90" s="368">
        <v>6060</v>
      </c>
      <c r="F90" s="378" t="s">
        <v>494</v>
      </c>
      <c r="G90" s="374">
        <v>6500</v>
      </c>
      <c r="H90" s="374">
        <v>6500</v>
      </c>
      <c r="I90" s="389">
        <v>1</v>
      </c>
      <c r="J90" s="374">
        <v>6500</v>
      </c>
      <c r="K90" s="408">
        <v>0</v>
      </c>
      <c r="L90" s="392" t="s">
        <v>480</v>
      </c>
      <c r="M90" s="393">
        <v>0</v>
      </c>
      <c r="N90" s="396">
        <v>0</v>
      </c>
      <c r="O90" s="368" t="s">
        <v>495</v>
      </c>
    </row>
    <row r="91" spans="2:15" ht="15.75">
      <c r="B91" s="369"/>
      <c r="C91" s="369"/>
      <c r="D91" s="369"/>
      <c r="E91" s="369"/>
      <c r="F91" s="379"/>
      <c r="G91" s="375"/>
      <c r="H91" s="375"/>
      <c r="I91" s="385"/>
      <c r="J91" s="375"/>
      <c r="K91" s="409"/>
      <c r="L91" s="394" t="s">
        <v>462</v>
      </c>
      <c r="M91" s="395">
        <v>0</v>
      </c>
      <c r="N91" s="397"/>
      <c r="O91" s="368"/>
    </row>
    <row r="92" spans="2:15" ht="15.75">
      <c r="B92" s="368"/>
      <c r="C92" s="368"/>
      <c r="D92" s="368"/>
      <c r="E92" s="368"/>
      <c r="F92" s="751" t="s">
        <v>496</v>
      </c>
      <c r="G92" s="374"/>
      <c r="H92" s="374"/>
      <c r="I92" s="386"/>
      <c r="J92" s="374"/>
      <c r="K92" s="408"/>
      <c r="L92" s="392" t="s">
        <v>459</v>
      </c>
      <c r="M92" s="393">
        <v>0</v>
      </c>
      <c r="N92" s="396"/>
      <c r="O92" s="382"/>
    </row>
    <row r="93" spans="2:15" ht="30">
      <c r="B93" s="368">
        <v>29</v>
      </c>
      <c r="C93" s="368">
        <v>801</v>
      </c>
      <c r="D93" s="368">
        <v>80130</v>
      </c>
      <c r="E93" s="368">
        <v>6050</v>
      </c>
      <c r="F93" s="752"/>
      <c r="G93" s="374">
        <v>843000</v>
      </c>
      <c r="H93" s="374">
        <v>842890</v>
      </c>
      <c r="I93" s="389">
        <v>1</v>
      </c>
      <c r="J93" s="374">
        <v>842890</v>
      </c>
      <c r="K93" s="408"/>
      <c r="L93" s="392" t="s">
        <v>480</v>
      </c>
      <c r="M93" s="393">
        <v>0</v>
      </c>
      <c r="N93" s="396">
        <v>0</v>
      </c>
      <c r="O93" s="368" t="s">
        <v>483</v>
      </c>
    </row>
    <row r="94" spans="2:15" ht="30.75" customHeight="1">
      <c r="B94" s="369"/>
      <c r="C94" s="369"/>
      <c r="D94" s="369"/>
      <c r="E94" s="369"/>
      <c r="F94" s="753"/>
      <c r="G94" s="375"/>
      <c r="H94" s="375"/>
      <c r="I94" s="385"/>
      <c r="J94" s="375"/>
      <c r="K94" s="409"/>
      <c r="L94" s="394" t="s">
        <v>462</v>
      </c>
      <c r="M94" s="395">
        <v>0</v>
      </c>
      <c r="N94" s="397"/>
      <c r="O94" s="369"/>
    </row>
    <row r="95" spans="2:15" ht="15.75">
      <c r="B95" s="368"/>
      <c r="C95" s="368"/>
      <c r="D95" s="368"/>
      <c r="E95" s="368"/>
      <c r="F95" s="752" t="s">
        <v>497</v>
      </c>
      <c r="G95" s="745">
        <v>618000</v>
      </c>
      <c r="H95" s="745">
        <v>330881.84000000003</v>
      </c>
      <c r="I95" s="386"/>
      <c r="J95" s="745">
        <v>97981.84</v>
      </c>
      <c r="K95" s="759">
        <v>232900</v>
      </c>
      <c r="L95" s="392" t="s">
        <v>459</v>
      </c>
      <c r="M95" s="393">
        <v>0</v>
      </c>
      <c r="N95" s="396"/>
      <c r="O95" s="737" t="s">
        <v>483</v>
      </c>
    </row>
    <row r="96" spans="2:15" ht="15.75">
      <c r="B96" s="368">
        <v>30</v>
      </c>
      <c r="C96" s="368">
        <v>801</v>
      </c>
      <c r="D96" s="368">
        <v>80130</v>
      </c>
      <c r="E96" s="368">
        <v>6050</v>
      </c>
      <c r="F96" s="752"/>
      <c r="G96" s="745"/>
      <c r="H96" s="745"/>
      <c r="I96" s="389">
        <v>0.54</v>
      </c>
      <c r="J96" s="745"/>
      <c r="K96" s="760"/>
      <c r="L96" s="392" t="s">
        <v>480</v>
      </c>
      <c r="M96" s="393">
        <v>0</v>
      </c>
      <c r="N96" s="396">
        <v>0</v>
      </c>
      <c r="O96" s="737"/>
    </row>
    <row r="97" spans="2:15" ht="25.5" customHeight="1">
      <c r="B97" s="369"/>
      <c r="C97" s="369"/>
      <c r="D97" s="369"/>
      <c r="E97" s="369"/>
      <c r="F97" s="753"/>
      <c r="G97" s="746"/>
      <c r="H97" s="746"/>
      <c r="I97" s="385"/>
      <c r="J97" s="746"/>
      <c r="K97" s="761"/>
      <c r="L97" s="394" t="s">
        <v>462</v>
      </c>
      <c r="M97" s="395">
        <v>0</v>
      </c>
      <c r="N97" s="397"/>
      <c r="O97" s="738"/>
    </row>
    <row r="98" spans="2:15" ht="15.75">
      <c r="B98" s="368"/>
      <c r="C98" s="368"/>
      <c r="D98" s="368"/>
      <c r="E98" s="368"/>
      <c r="F98" s="751" t="s">
        <v>498</v>
      </c>
      <c r="G98" s="374"/>
      <c r="H98" s="374"/>
      <c r="I98" s="386"/>
      <c r="J98" s="374"/>
      <c r="K98" s="408"/>
      <c r="L98" s="392" t="s">
        <v>459</v>
      </c>
      <c r="M98" s="393">
        <v>0</v>
      </c>
      <c r="N98" s="396"/>
      <c r="O98" s="368"/>
    </row>
    <row r="99" spans="2:15" ht="30">
      <c r="B99" s="368">
        <v>31</v>
      </c>
      <c r="C99" s="368">
        <v>801</v>
      </c>
      <c r="D99" s="368">
        <v>80130</v>
      </c>
      <c r="E99" s="368">
        <v>6060</v>
      </c>
      <c r="F99" s="752"/>
      <c r="G99" s="374">
        <v>7690</v>
      </c>
      <c r="H99" s="374">
        <v>7688.6</v>
      </c>
      <c r="I99" s="389">
        <v>1</v>
      </c>
      <c r="J99" s="374">
        <v>7688.6</v>
      </c>
      <c r="K99" s="408">
        <v>0</v>
      </c>
      <c r="L99" s="392" t="s">
        <v>480</v>
      </c>
      <c r="M99" s="393">
        <v>0</v>
      </c>
      <c r="N99" s="396">
        <v>0</v>
      </c>
      <c r="O99" s="368" t="s">
        <v>495</v>
      </c>
    </row>
    <row r="100" spans="2:15" ht="15.75">
      <c r="B100" s="369"/>
      <c r="C100" s="369"/>
      <c r="D100" s="369"/>
      <c r="E100" s="369"/>
      <c r="F100" s="753"/>
      <c r="G100" s="375"/>
      <c r="H100" s="375"/>
      <c r="I100" s="385"/>
      <c r="J100" s="375"/>
      <c r="K100" s="409"/>
      <c r="L100" s="394" t="s">
        <v>462</v>
      </c>
      <c r="M100" s="395">
        <v>0</v>
      </c>
      <c r="N100" s="397"/>
      <c r="O100" s="369"/>
    </row>
    <row r="101" spans="2:15" ht="15.75">
      <c r="B101" s="368"/>
      <c r="C101" s="368"/>
      <c r="D101" s="368"/>
      <c r="E101" s="368"/>
      <c r="F101" s="751" t="s">
        <v>499</v>
      </c>
      <c r="G101" s="374"/>
      <c r="H101" s="374"/>
      <c r="I101" s="386"/>
      <c r="J101" s="374"/>
      <c r="K101" s="408"/>
      <c r="L101" s="392" t="s">
        <v>459</v>
      </c>
      <c r="M101" s="393">
        <v>0</v>
      </c>
      <c r="N101" s="396"/>
      <c r="O101" s="750" t="s">
        <v>495</v>
      </c>
    </row>
    <row r="102" spans="2:15" ht="30" customHeight="1">
      <c r="B102" s="368">
        <v>32</v>
      </c>
      <c r="C102" s="368">
        <v>801</v>
      </c>
      <c r="D102" s="368">
        <v>80130</v>
      </c>
      <c r="E102" s="368">
        <v>6050</v>
      </c>
      <c r="F102" s="752"/>
      <c r="G102" s="374">
        <v>10700</v>
      </c>
      <c r="H102" s="374">
        <v>10661</v>
      </c>
      <c r="I102" s="389">
        <v>1</v>
      </c>
      <c r="J102" s="374">
        <v>10661</v>
      </c>
      <c r="K102" s="408">
        <v>0</v>
      </c>
      <c r="L102" s="392" t="s">
        <v>480</v>
      </c>
      <c r="M102" s="393">
        <v>0</v>
      </c>
      <c r="N102" s="396">
        <v>0</v>
      </c>
      <c r="O102" s="737"/>
    </row>
    <row r="103" spans="2:15" ht="15.75">
      <c r="B103" s="369"/>
      <c r="C103" s="369"/>
      <c r="D103" s="369"/>
      <c r="E103" s="369"/>
      <c r="F103" s="753"/>
      <c r="G103" s="375"/>
      <c r="H103" s="375"/>
      <c r="I103" s="385"/>
      <c r="J103" s="375"/>
      <c r="K103" s="409"/>
      <c r="L103" s="394" t="s">
        <v>462</v>
      </c>
      <c r="M103" s="395">
        <v>0</v>
      </c>
      <c r="N103" s="397"/>
      <c r="O103" s="738"/>
    </row>
    <row r="104" spans="2:15" ht="15.75">
      <c r="B104" s="368"/>
      <c r="C104" s="368"/>
      <c r="D104" s="368"/>
      <c r="E104" s="368"/>
      <c r="F104" s="752" t="s">
        <v>500</v>
      </c>
      <c r="G104" s="374"/>
      <c r="H104" s="374"/>
      <c r="I104" s="386"/>
      <c r="J104" s="374"/>
      <c r="K104" s="408"/>
      <c r="L104" s="392" t="s">
        <v>459</v>
      </c>
      <c r="M104" s="393">
        <v>0</v>
      </c>
      <c r="N104" s="396"/>
      <c r="O104" s="368"/>
    </row>
    <row r="105" spans="2:15" ht="30">
      <c r="B105" s="368">
        <v>33</v>
      </c>
      <c r="C105" s="368">
        <v>801</v>
      </c>
      <c r="D105" s="368">
        <v>80130</v>
      </c>
      <c r="E105" s="368">
        <v>6060</v>
      </c>
      <c r="F105" s="752"/>
      <c r="G105" s="374">
        <v>20000</v>
      </c>
      <c r="H105" s="374">
        <v>20000</v>
      </c>
      <c r="I105" s="389">
        <v>1</v>
      </c>
      <c r="J105" s="374">
        <v>20000</v>
      </c>
      <c r="K105" s="408">
        <v>0</v>
      </c>
      <c r="L105" s="392" t="s">
        <v>480</v>
      </c>
      <c r="M105" s="393">
        <v>0</v>
      </c>
      <c r="N105" s="396">
        <v>0</v>
      </c>
      <c r="O105" s="368" t="s">
        <v>495</v>
      </c>
    </row>
    <row r="106" spans="2:15" ht="15.75">
      <c r="B106" s="369"/>
      <c r="C106" s="369"/>
      <c r="D106" s="369"/>
      <c r="E106" s="369"/>
      <c r="F106" s="753"/>
      <c r="G106" s="375"/>
      <c r="H106" s="375"/>
      <c r="I106" s="385"/>
      <c r="J106" s="375"/>
      <c r="K106" s="409"/>
      <c r="L106" s="394" t="s">
        <v>462</v>
      </c>
      <c r="M106" s="395">
        <v>0</v>
      </c>
      <c r="N106" s="397"/>
      <c r="O106" s="369"/>
    </row>
    <row r="107" spans="2:15" ht="15.75">
      <c r="B107" s="368"/>
      <c r="C107" s="368"/>
      <c r="D107" s="368"/>
      <c r="E107" s="368"/>
      <c r="F107" s="752" t="s">
        <v>501</v>
      </c>
      <c r="G107" s="745">
        <v>548800</v>
      </c>
      <c r="H107" s="745">
        <v>397394.52</v>
      </c>
      <c r="I107" s="754">
        <v>0.72</v>
      </c>
      <c r="J107" s="759">
        <v>106194.52</v>
      </c>
      <c r="K107" s="759">
        <v>291200</v>
      </c>
      <c r="L107" s="392" t="s">
        <v>459</v>
      </c>
      <c r="M107" s="393">
        <v>0</v>
      </c>
      <c r="N107" s="396"/>
      <c r="O107" s="737" t="s">
        <v>483</v>
      </c>
    </row>
    <row r="108" spans="2:15" ht="15.75">
      <c r="B108" s="368">
        <v>34</v>
      </c>
      <c r="C108" s="368">
        <v>801</v>
      </c>
      <c r="D108" s="368">
        <v>80111</v>
      </c>
      <c r="E108" s="368">
        <v>6050</v>
      </c>
      <c r="F108" s="752"/>
      <c r="G108" s="745"/>
      <c r="H108" s="745"/>
      <c r="I108" s="755"/>
      <c r="J108" s="760"/>
      <c r="K108" s="760"/>
      <c r="L108" s="392" t="s">
        <v>461</v>
      </c>
      <c r="M108" s="393">
        <v>0</v>
      </c>
      <c r="N108" s="396">
        <v>0</v>
      </c>
      <c r="O108" s="737"/>
    </row>
    <row r="109" spans="2:15" ht="32.25" customHeight="1">
      <c r="B109" s="368"/>
      <c r="C109" s="368"/>
      <c r="D109" s="368"/>
      <c r="E109" s="368"/>
      <c r="F109" s="752"/>
      <c r="G109" s="745"/>
      <c r="H109" s="745"/>
      <c r="I109" s="756"/>
      <c r="J109" s="761"/>
      <c r="K109" s="761"/>
      <c r="L109" s="392" t="s">
        <v>462</v>
      </c>
      <c r="M109" s="393">
        <v>0</v>
      </c>
      <c r="N109" s="396"/>
      <c r="O109" s="737"/>
    </row>
    <row r="110" spans="2:15" ht="15.75">
      <c r="B110" s="382"/>
      <c r="C110" s="382"/>
      <c r="D110" s="382"/>
      <c r="E110" s="382"/>
      <c r="F110" s="751" t="s">
        <v>502</v>
      </c>
      <c r="G110" s="373"/>
      <c r="H110" s="775">
        <v>15000</v>
      </c>
      <c r="I110" s="754">
        <v>1</v>
      </c>
      <c r="J110" s="759">
        <v>15000</v>
      </c>
      <c r="K110" s="759">
        <v>0</v>
      </c>
      <c r="L110" s="390" t="s">
        <v>459</v>
      </c>
      <c r="M110" s="391">
        <v>0</v>
      </c>
      <c r="N110" s="400"/>
      <c r="O110" s="750" t="s">
        <v>460</v>
      </c>
    </row>
    <row r="111" spans="2:15" ht="15.75">
      <c r="B111" s="368">
        <v>35</v>
      </c>
      <c r="C111" s="368">
        <v>900</v>
      </c>
      <c r="D111" s="368">
        <v>90015</v>
      </c>
      <c r="E111" s="368">
        <v>6300</v>
      </c>
      <c r="F111" s="752"/>
      <c r="G111" s="374">
        <v>15000</v>
      </c>
      <c r="H111" s="776"/>
      <c r="I111" s="755"/>
      <c r="J111" s="760"/>
      <c r="K111" s="760"/>
      <c r="L111" s="392" t="s">
        <v>461</v>
      </c>
      <c r="M111" s="393">
        <v>0</v>
      </c>
      <c r="N111" s="396">
        <v>0</v>
      </c>
      <c r="O111" s="737"/>
    </row>
    <row r="112" spans="2:15" ht="50.25" customHeight="1">
      <c r="B112" s="369"/>
      <c r="C112" s="369"/>
      <c r="D112" s="369"/>
      <c r="E112" s="369"/>
      <c r="F112" s="753"/>
      <c r="G112" s="375"/>
      <c r="H112" s="777"/>
      <c r="I112" s="756"/>
      <c r="J112" s="761"/>
      <c r="K112" s="761"/>
      <c r="L112" s="394" t="s">
        <v>462</v>
      </c>
      <c r="M112" s="395">
        <v>0</v>
      </c>
      <c r="N112" s="397"/>
      <c r="O112" s="738"/>
    </row>
    <row r="113" spans="2:15" ht="15.75">
      <c r="B113" s="368"/>
      <c r="C113" s="368"/>
      <c r="D113" s="368"/>
      <c r="E113" s="368"/>
      <c r="F113" s="752" t="s">
        <v>503</v>
      </c>
      <c r="G113" s="745">
        <v>400000</v>
      </c>
      <c r="H113" s="745">
        <v>400000</v>
      </c>
      <c r="I113" s="386"/>
      <c r="J113" s="374"/>
      <c r="K113" s="408"/>
      <c r="L113" s="392" t="s">
        <v>459</v>
      </c>
      <c r="M113" s="393">
        <v>0</v>
      </c>
      <c r="N113" s="396"/>
      <c r="O113" s="737" t="s">
        <v>460</v>
      </c>
    </row>
    <row r="114" spans="2:15" ht="15.75">
      <c r="B114" s="368">
        <v>36</v>
      </c>
      <c r="C114" s="368">
        <v>926</v>
      </c>
      <c r="D114" s="368">
        <v>92601</v>
      </c>
      <c r="E114" s="368">
        <v>6300</v>
      </c>
      <c r="F114" s="752"/>
      <c r="G114" s="745"/>
      <c r="H114" s="745"/>
      <c r="I114" s="389">
        <v>1</v>
      </c>
      <c r="J114" s="374">
        <v>400000</v>
      </c>
      <c r="K114" s="408"/>
      <c r="L114" s="392" t="s">
        <v>480</v>
      </c>
      <c r="M114" s="393">
        <v>0</v>
      </c>
      <c r="N114" s="396">
        <v>0</v>
      </c>
      <c r="O114" s="737"/>
    </row>
    <row r="115" spans="2:15" ht="15.75">
      <c r="B115" s="368"/>
      <c r="C115" s="368"/>
      <c r="D115" s="368"/>
      <c r="E115" s="368"/>
      <c r="F115" s="753"/>
      <c r="G115" s="746"/>
      <c r="H115" s="746"/>
      <c r="I115" s="386"/>
      <c r="J115" s="374"/>
      <c r="K115" s="408"/>
      <c r="L115" s="392" t="s">
        <v>462</v>
      </c>
      <c r="M115" s="393">
        <v>0</v>
      </c>
      <c r="N115" s="396"/>
      <c r="O115" s="738"/>
    </row>
    <row r="116" spans="2:15" ht="15.75">
      <c r="B116" s="382"/>
      <c r="C116" s="382"/>
      <c r="D116" s="382"/>
      <c r="E116" s="382"/>
      <c r="F116" s="751" t="s">
        <v>504</v>
      </c>
      <c r="G116" s="373"/>
      <c r="H116" s="373"/>
      <c r="I116" s="387"/>
      <c r="J116" s="373"/>
      <c r="K116" s="407"/>
      <c r="L116" s="390" t="s">
        <v>459</v>
      </c>
      <c r="M116" s="391">
        <v>0</v>
      </c>
      <c r="N116" s="400"/>
      <c r="O116" s="750" t="s">
        <v>505</v>
      </c>
    </row>
    <row r="117" spans="2:15" ht="15.75">
      <c r="B117" s="368">
        <v>37</v>
      </c>
      <c r="C117" s="368">
        <v>854</v>
      </c>
      <c r="D117" s="368">
        <v>85420</v>
      </c>
      <c r="E117" s="368">
        <v>6060</v>
      </c>
      <c r="F117" s="752"/>
      <c r="G117" s="374">
        <v>98400</v>
      </c>
      <c r="H117" s="374">
        <v>98400</v>
      </c>
      <c r="I117" s="389">
        <v>1</v>
      </c>
      <c r="J117" s="374">
        <v>98400</v>
      </c>
      <c r="K117" s="408">
        <v>0</v>
      </c>
      <c r="L117" s="392" t="s">
        <v>480</v>
      </c>
      <c r="M117" s="393">
        <v>0</v>
      </c>
      <c r="N117" s="396">
        <v>0</v>
      </c>
      <c r="O117" s="737"/>
    </row>
    <row r="118" spans="2:15" ht="30.75" customHeight="1">
      <c r="B118" s="368"/>
      <c r="C118" s="368"/>
      <c r="D118" s="368"/>
      <c r="E118" s="368"/>
      <c r="F118" s="752"/>
      <c r="G118" s="374"/>
      <c r="H118" s="374"/>
      <c r="I118" s="386"/>
      <c r="J118" s="374"/>
      <c r="K118" s="408"/>
      <c r="L118" s="392" t="s">
        <v>462</v>
      </c>
      <c r="M118" s="393">
        <v>0</v>
      </c>
      <c r="N118" s="396"/>
      <c r="O118" s="737"/>
    </row>
    <row r="119" spans="2:15" ht="21.75" customHeight="1">
      <c r="B119" s="382"/>
      <c r="C119" s="382"/>
      <c r="D119" s="382"/>
      <c r="E119" s="382"/>
      <c r="F119" s="751" t="s">
        <v>506</v>
      </c>
      <c r="G119" s="373"/>
      <c r="H119" s="373"/>
      <c r="I119" s="387"/>
      <c r="J119" s="373"/>
      <c r="K119" s="407"/>
      <c r="L119" s="390" t="s">
        <v>459</v>
      </c>
      <c r="M119" s="391">
        <v>0</v>
      </c>
      <c r="N119" s="400"/>
      <c r="O119" s="382"/>
    </row>
    <row r="120" spans="2:15" ht="20.25" customHeight="1">
      <c r="B120" s="368">
        <v>38</v>
      </c>
      <c r="C120" s="368">
        <v>754</v>
      </c>
      <c r="D120" s="368">
        <v>75414</v>
      </c>
      <c r="E120" s="368">
        <v>6060</v>
      </c>
      <c r="F120" s="752"/>
      <c r="G120" s="374">
        <v>10000</v>
      </c>
      <c r="H120" s="374">
        <v>9064.6</v>
      </c>
      <c r="I120" s="389">
        <v>0.91</v>
      </c>
      <c r="J120" s="374">
        <v>9064.6</v>
      </c>
      <c r="K120" s="408">
        <v>0</v>
      </c>
      <c r="L120" s="392" t="s">
        <v>480</v>
      </c>
      <c r="M120" s="393">
        <v>0</v>
      </c>
      <c r="N120" s="396">
        <v>0</v>
      </c>
      <c r="O120" s="368" t="s">
        <v>483</v>
      </c>
    </row>
    <row r="121" spans="2:15" ht="25.5" customHeight="1">
      <c r="B121" s="368"/>
      <c r="C121" s="368"/>
      <c r="D121" s="368"/>
      <c r="E121" s="368"/>
      <c r="F121" s="753"/>
      <c r="G121" s="374"/>
      <c r="H121" s="374"/>
      <c r="I121" s="386"/>
      <c r="J121" s="374"/>
      <c r="K121" s="408"/>
      <c r="L121" s="392" t="s">
        <v>462</v>
      </c>
      <c r="M121" s="393">
        <v>0</v>
      </c>
      <c r="N121" s="396"/>
      <c r="O121" s="368"/>
    </row>
    <row r="122" spans="2:15" ht="30.75" customHeight="1">
      <c r="B122" s="382"/>
      <c r="C122" s="382"/>
      <c r="D122" s="382"/>
      <c r="E122" s="382"/>
      <c r="F122" s="751" t="s">
        <v>507</v>
      </c>
      <c r="G122" s="373"/>
      <c r="H122" s="373"/>
      <c r="I122" s="387"/>
      <c r="J122" s="373"/>
      <c r="K122" s="407"/>
      <c r="L122" s="390" t="s">
        <v>459</v>
      </c>
      <c r="M122" s="391">
        <v>0</v>
      </c>
      <c r="N122" s="400"/>
      <c r="O122" s="382"/>
    </row>
    <row r="123" spans="2:15" ht="30.75" customHeight="1">
      <c r="B123" s="368">
        <v>39</v>
      </c>
      <c r="C123" s="368">
        <v>754</v>
      </c>
      <c r="D123" s="368">
        <v>75421</v>
      </c>
      <c r="E123" s="368">
        <v>6060</v>
      </c>
      <c r="F123" s="752"/>
      <c r="G123" s="374">
        <v>10000</v>
      </c>
      <c r="H123" s="374">
        <v>9664.84</v>
      </c>
      <c r="I123" s="389">
        <v>0.97</v>
      </c>
      <c r="J123" s="374">
        <v>9664.84</v>
      </c>
      <c r="K123" s="408">
        <v>0</v>
      </c>
      <c r="L123" s="392" t="s">
        <v>480</v>
      </c>
      <c r="M123" s="393">
        <v>0</v>
      </c>
      <c r="N123" s="396">
        <v>0</v>
      </c>
      <c r="O123" s="368" t="s">
        <v>483</v>
      </c>
    </row>
    <row r="124" spans="2:15" ht="70.5" customHeight="1">
      <c r="B124" s="368"/>
      <c r="C124" s="368"/>
      <c r="D124" s="368"/>
      <c r="E124" s="368"/>
      <c r="F124" s="753"/>
      <c r="G124" s="374"/>
      <c r="H124" s="374"/>
      <c r="I124" s="386"/>
      <c r="J124" s="374"/>
      <c r="K124" s="408"/>
      <c r="L124" s="392" t="s">
        <v>462</v>
      </c>
      <c r="M124" s="393">
        <v>0</v>
      </c>
      <c r="N124" s="396"/>
      <c r="O124" s="368"/>
    </row>
    <row r="125" spans="2:15" ht="15.75">
      <c r="B125" s="750">
        <v>40</v>
      </c>
      <c r="C125" s="750">
        <v>754</v>
      </c>
      <c r="D125" s="750">
        <v>75421</v>
      </c>
      <c r="E125" s="750">
        <v>6060</v>
      </c>
      <c r="F125" s="751" t="s">
        <v>508</v>
      </c>
      <c r="G125" s="744">
        <v>20750</v>
      </c>
      <c r="H125" s="744">
        <v>20750</v>
      </c>
      <c r="I125" s="754">
        <v>1</v>
      </c>
      <c r="J125" s="744">
        <v>20750</v>
      </c>
      <c r="K125" s="759">
        <v>0</v>
      </c>
      <c r="L125" s="390" t="s">
        <v>459</v>
      </c>
      <c r="M125" s="391">
        <v>0</v>
      </c>
      <c r="N125" s="747">
        <v>0</v>
      </c>
      <c r="O125" s="750" t="s">
        <v>483</v>
      </c>
    </row>
    <row r="126" spans="2:15" ht="15.75">
      <c r="B126" s="737"/>
      <c r="C126" s="737"/>
      <c r="D126" s="737"/>
      <c r="E126" s="737"/>
      <c r="F126" s="752"/>
      <c r="G126" s="745"/>
      <c r="H126" s="745"/>
      <c r="I126" s="755"/>
      <c r="J126" s="745"/>
      <c r="K126" s="760"/>
      <c r="L126" s="392" t="s">
        <v>461</v>
      </c>
      <c r="M126" s="393">
        <v>0</v>
      </c>
      <c r="N126" s="748"/>
      <c r="O126" s="737"/>
    </row>
    <row r="127" spans="2:15" ht="31.5" customHeight="1">
      <c r="B127" s="738"/>
      <c r="C127" s="738"/>
      <c r="D127" s="738"/>
      <c r="E127" s="738"/>
      <c r="F127" s="753"/>
      <c r="G127" s="746"/>
      <c r="H127" s="746"/>
      <c r="I127" s="756"/>
      <c r="J127" s="746"/>
      <c r="K127" s="761"/>
      <c r="L127" s="394" t="s">
        <v>462</v>
      </c>
      <c r="M127" s="395">
        <v>0</v>
      </c>
      <c r="N127" s="749"/>
      <c r="O127" s="738"/>
    </row>
    <row r="128" spans="2:15" ht="15.75">
      <c r="B128" s="368"/>
      <c r="C128" s="368"/>
      <c r="D128" s="368"/>
      <c r="E128" s="368"/>
      <c r="F128" s="751" t="s">
        <v>509</v>
      </c>
      <c r="G128" s="374"/>
      <c r="H128" s="374"/>
      <c r="I128" s="386"/>
      <c r="J128" s="374"/>
      <c r="K128" s="408"/>
      <c r="L128" s="390" t="s">
        <v>459</v>
      </c>
      <c r="M128" s="401">
        <v>58806.46</v>
      </c>
      <c r="N128" s="396"/>
      <c r="O128" s="368"/>
    </row>
    <row r="129" spans="2:15" ht="30">
      <c r="B129" s="368">
        <v>41</v>
      </c>
      <c r="C129" s="368">
        <v>852</v>
      </c>
      <c r="D129" s="368">
        <v>85203</v>
      </c>
      <c r="E129" s="368">
        <v>6050</v>
      </c>
      <c r="F129" s="752"/>
      <c r="G129" s="374">
        <v>187000</v>
      </c>
      <c r="H129" s="374">
        <v>142170</v>
      </c>
      <c r="I129" s="389">
        <v>0.76</v>
      </c>
      <c r="J129" s="374">
        <v>83363.539999999994</v>
      </c>
      <c r="K129" s="408">
        <v>0</v>
      </c>
      <c r="L129" s="392" t="s">
        <v>461</v>
      </c>
      <c r="M129" s="393">
        <v>0</v>
      </c>
      <c r="N129" s="396">
        <v>0</v>
      </c>
      <c r="O129" s="368" t="s">
        <v>510</v>
      </c>
    </row>
    <row r="130" spans="2:15" ht="30" customHeight="1">
      <c r="B130" s="368"/>
      <c r="C130" s="368"/>
      <c r="D130" s="368"/>
      <c r="E130" s="368"/>
      <c r="F130" s="752"/>
      <c r="G130" s="374"/>
      <c r="H130" s="374"/>
      <c r="I130" s="386"/>
      <c r="J130" s="374"/>
      <c r="K130" s="408"/>
      <c r="L130" s="392" t="s">
        <v>462</v>
      </c>
      <c r="M130" s="393">
        <v>0</v>
      </c>
      <c r="N130" s="396"/>
      <c r="O130" s="368"/>
    </row>
    <row r="131" spans="2:15" ht="16.5" customHeight="1">
      <c r="B131" s="750">
        <v>42</v>
      </c>
      <c r="C131" s="750">
        <v>853</v>
      </c>
      <c r="D131" s="750">
        <v>85333</v>
      </c>
      <c r="E131" s="750">
        <v>6050</v>
      </c>
      <c r="F131" s="751" t="s">
        <v>511</v>
      </c>
      <c r="G131" s="744">
        <v>220000</v>
      </c>
      <c r="H131" s="744">
        <v>219279.65</v>
      </c>
      <c r="I131" s="754">
        <v>1</v>
      </c>
      <c r="J131" s="744">
        <v>219279.65</v>
      </c>
      <c r="K131" s="759">
        <v>0</v>
      </c>
      <c r="L131" s="390" t="s">
        <v>459</v>
      </c>
      <c r="M131" s="391">
        <v>0</v>
      </c>
      <c r="N131" s="747">
        <v>0</v>
      </c>
      <c r="O131" s="750" t="s">
        <v>483</v>
      </c>
    </row>
    <row r="132" spans="2:15" ht="18.75" customHeight="1">
      <c r="B132" s="737"/>
      <c r="C132" s="737"/>
      <c r="D132" s="737"/>
      <c r="E132" s="737"/>
      <c r="F132" s="752"/>
      <c r="G132" s="745"/>
      <c r="H132" s="745"/>
      <c r="I132" s="755"/>
      <c r="J132" s="745"/>
      <c r="K132" s="760"/>
      <c r="L132" s="392" t="s">
        <v>461</v>
      </c>
      <c r="M132" s="393">
        <v>0</v>
      </c>
      <c r="N132" s="748"/>
      <c r="O132" s="737"/>
    </row>
    <row r="133" spans="2:15" ht="30.75" customHeight="1">
      <c r="B133" s="738"/>
      <c r="C133" s="738"/>
      <c r="D133" s="738"/>
      <c r="E133" s="738"/>
      <c r="F133" s="753"/>
      <c r="G133" s="746"/>
      <c r="H133" s="746"/>
      <c r="I133" s="756"/>
      <c r="J133" s="746"/>
      <c r="K133" s="761"/>
      <c r="L133" s="394" t="s">
        <v>462</v>
      </c>
      <c r="M133" s="395">
        <v>0</v>
      </c>
      <c r="N133" s="749"/>
      <c r="O133" s="738"/>
    </row>
    <row r="134" spans="2:15" ht="20.25" customHeight="1">
      <c r="B134" s="368"/>
      <c r="C134" s="368"/>
      <c r="D134" s="368"/>
      <c r="E134" s="368"/>
      <c r="F134" s="751" t="s">
        <v>512</v>
      </c>
      <c r="G134" s="374"/>
      <c r="H134" s="374"/>
      <c r="I134" s="386"/>
      <c r="J134" s="374"/>
      <c r="K134" s="408"/>
      <c r="L134" s="390" t="s">
        <v>459</v>
      </c>
      <c r="M134" s="393">
        <v>0</v>
      </c>
      <c r="N134" s="396"/>
      <c r="O134" s="368"/>
    </row>
    <row r="135" spans="2:15" ht="18.75" customHeight="1">
      <c r="B135" s="368">
        <v>43</v>
      </c>
      <c r="C135" s="368">
        <v>853</v>
      </c>
      <c r="D135" s="368">
        <v>85395</v>
      </c>
      <c r="E135" s="368">
        <v>6068</v>
      </c>
      <c r="F135" s="752"/>
      <c r="G135" s="374">
        <v>8720</v>
      </c>
      <c r="H135" s="374">
        <v>8719.2099999999991</v>
      </c>
      <c r="I135" s="389">
        <v>1</v>
      </c>
      <c r="J135" s="374"/>
      <c r="K135" s="408">
        <v>0</v>
      </c>
      <c r="L135" s="392" t="s">
        <v>461</v>
      </c>
      <c r="M135" s="393">
        <v>0</v>
      </c>
      <c r="N135" s="396">
        <v>8719.2099999999991</v>
      </c>
      <c r="O135" s="368" t="s">
        <v>483</v>
      </c>
    </row>
    <row r="136" spans="2:15" ht="26.25" customHeight="1">
      <c r="B136" s="368"/>
      <c r="C136" s="368"/>
      <c r="D136" s="368"/>
      <c r="E136" s="368">
        <v>6069</v>
      </c>
      <c r="F136" s="752"/>
      <c r="G136" s="374">
        <v>231</v>
      </c>
      <c r="H136" s="374">
        <v>230.79</v>
      </c>
      <c r="I136" s="389">
        <v>1</v>
      </c>
      <c r="J136" s="374"/>
      <c r="K136" s="408"/>
      <c r="L136" s="392" t="s">
        <v>462</v>
      </c>
      <c r="M136" s="393">
        <v>0</v>
      </c>
      <c r="N136" s="396">
        <v>230.79</v>
      </c>
      <c r="O136" s="368"/>
    </row>
    <row r="137" spans="2:15" ht="26.25" customHeight="1">
      <c r="B137" s="750">
        <v>44</v>
      </c>
      <c r="C137" s="750">
        <v>926</v>
      </c>
      <c r="D137" s="750">
        <v>92695</v>
      </c>
      <c r="E137" s="750">
        <v>6300</v>
      </c>
      <c r="F137" s="751" t="s">
        <v>513</v>
      </c>
      <c r="G137" s="744">
        <v>50000</v>
      </c>
      <c r="H137" s="744">
        <v>50000</v>
      </c>
      <c r="I137" s="387"/>
      <c r="J137" s="744">
        <v>50000</v>
      </c>
      <c r="K137" s="759">
        <v>0</v>
      </c>
      <c r="L137" s="390" t="s">
        <v>459</v>
      </c>
      <c r="M137" s="391">
        <v>0</v>
      </c>
      <c r="N137" s="747">
        <v>0</v>
      </c>
      <c r="O137" s="750" t="s">
        <v>483</v>
      </c>
    </row>
    <row r="138" spans="2:15" ht="26.25" customHeight="1">
      <c r="B138" s="737"/>
      <c r="C138" s="737"/>
      <c r="D138" s="737"/>
      <c r="E138" s="737"/>
      <c r="F138" s="752"/>
      <c r="G138" s="745"/>
      <c r="H138" s="745"/>
      <c r="I138" s="389">
        <v>1</v>
      </c>
      <c r="J138" s="745"/>
      <c r="K138" s="760"/>
      <c r="L138" s="392" t="s">
        <v>461</v>
      </c>
      <c r="M138" s="393">
        <v>0</v>
      </c>
      <c r="N138" s="748"/>
      <c r="O138" s="737"/>
    </row>
    <row r="139" spans="2:15" ht="26.25" customHeight="1">
      <c r="B139" s="738"/>
      <c r="C139" s="738"/>
      <c r="D139" s="738"/>
      <c r="E139" s="738"/>
      <c r="F139" s="753"/>
      <c r="G139" s="746"/>
      <c r="H139" s="746"/>
      <c r="I139" s="385"/>
      <c r="J139" s="746"/>
      <c r="K139" s="761"/>
      <c r="L139" s="394" t="s">
        <v>462</v>
      </c>
      <c r="M139" s="395">
        <v>0</v>
      </c>
      <c r="N139" s="749"/>
      <c r="O139" s="738"/>
    </row>
    <row r="140" spans="2:15" ht="26.25" customHeight="1">
      <c r="B140" s="368"/>
      <c r="C140" s="368"/>
      <c r="D140" s="368"/>
      <c r="E140" s="368"/>
      <c r="F140" s="751" t="s">
        <v>514</v>
      </c>
      <c r="G140" s="374"/>
      <c r="H140" s="374"/>
      <c r="I140" s="386"/>
      <c r="J140" s="377"/>
      <c r="K140" s="408"/>
      <c r="L140" s="390" t="s">
        <v>459</v>
      </c>
      <c r="M140" s="399"/>
      <c r="N140" s="747">
        <v>0</v>
      </c>
      <c r="O140" s="750" t="s">
        <v>505</v>
      </c>
    </row>
    <row r="141" spans="2:15" ht="26.25" customHeight="1">
      <c r="B141" s="368">
        <v>45</v>
      </c>
      <c r="C141" s="368">
        <v>854</v>
      </c>
      <c r="D141" s="368">
        <v>85420</v>
      </c>
      <c r="E141" s="368">
        <v>6050</v>
      </c>
      <c r="F141" s="752"/>
      <c r="G141" s="374">
        <v>6500</v>
      </c>
      <c r="H141" s="374">
        <v>6500</v>
      </c>
      <c r="I141" s="389">
        <v>1</v>
      </c>
      <c r="J141" s="374">
        <v>6500</v>
      </c>
      <c r="K141" s="408">
        <v>0</v>
      </c>
      <c r="L141" s="392" t="s">
        <v>461</v>
      </c>
      <c r="M141" s="393">
        <v>0</v>
      </c>
      <c r="N141" s="748"/>
      <c r="O141" s="737"/>
    </row>
    <row r="142" spans="2:15" ht="26.25" customHeight="1">
      <c r="B142" s="368"/>
      <c r="C142" s="368"/>
      <c r="D142" s="368"/>
      <c r="E142" s="368"/>
      <c r="F142" s="752"/>
      <c r="G142" s="374"/>
      <c r="H142" s="374"/>
      <c r="I142" s="386"/>
      <c r="J142" s="377"/>
      <c r="K142" s="408"/>
      <c r="L142" s="392" t="s">
        <v>462</v>
      </c>
      <c r="M142" s="393">
        <v>0</v>
      </c>
      <c r="N142" s="749"/>
      <c r="O142" s="738"/>
    </row>
    <row r="143" spans="2:15" ht="26.25" customHeight="1">
      <c r="B143" s="750">
        <v>46</v>
      </c>
      <c r="C143" s="750">
        <v>852</v>
      </c>
      <c r="D143" s="750">
        <v>85218</v>
      </c>
      <c r="E143" s="750">
        <v>6060</v>
      </c>
      <c r="F143" s="751" t="s">
        <v>515</v>
      </c>
      <c r="G143" s="744">
        <v>10280</v>
      </c>
      <c r="H143" s="744">
        <v>10217.77</v>
      </c>
      <c r="I143" s="387"/>
      <c r="J143" s="744">
        <v>10217.77</v>
      </c>
      <c r="K143" s="759">
        <v>0</v>
      </c>
      <c r="L143" s="390" t="s">
        <v>459</v>
      </c>
      <c r="M143" s="391">
        <v>0</v>
      </c>
      <c r="N143" s="747">
        <v>0</v>
      </c>
      <c r="O143" s="750" t="s">
        <v>516</v>
      </c>
    </row>
    <row r="144" spans="2:15" ht="26.25" customHeight="1">
      <c r="B144" s="737"/>
      <c r="C144" s="737"/>
      <c r="D144" s="737"/>
      <c r="E144" s="737"/>
      <c r="F144" s="752"/>
      <c r="G144" s="745"/>
      <c r="H144" s="745"/>
      <c r="I144" s="389">
        <v>0.99</v>
      </c>
      <c r="J144" s="745"/>
      <c r="K144" s="760"/>
      <c r="L144" s="392" t="s">
        <v>461</v>
      </c>
      <c r="M144" s="393">
        <v>0</v>
      </c>
      <c r="N144" s="748"/>
      <c r="O144" s="737"/>
    </row>
    <row r="145" spans="2:15" ht="26.25" customHeight="1">
      <c r="B145" s="738"/>
      <c r="C145" s="738"/>
      <c r="D145" s="738"/>
      <c r="E145" s="738"/>
      <c r="F145" s="753"/>
      <c r="G145" s="746"/>
      <c r="H145" s="746"/>
      <c r="I145" s="385"/>
      <c r="J145" s="746"/>
      <c r="K145" s="761"/>
      <c r="L145" s="394" t="s">
        <v>462</v>
      </c>
      <c r="M145" s="395">
        <v>0</v>
      </c>
      <c r="N145" s="749"/>
      <c r="O145" s="738"/>
    </row>
    <row r="146" spans="2:15" ht="26.25" customHeight="1">
      <c r="B146" s="382"/>
      <c r="C146" s="382"/>
      <c r="D146" s="382"/>
      <c r="E146" s="382"/>
      <c r="F146" s="750" t="s">
        <v>517</v>
      </c>
      <c r="G146" s="373"/>
      <c r="H146" s="373"/>
      <c r="I146" s="387"/>
      <c r="J146" s="376"/>
      <c r="K146" s="407"/>
      <c r="L146" s="390" t="s">
        <v>459</v>
      </c>
      <c r="M146" s="391">
        <v>0</v>
      </c>
      <c r="N146" s="400"/>
      <c r="O146" s="750" t="s">
        <v>518</v>
      </c>
    </row>
    <row r="147" spans="2:15" ht="26.25" customHeight="1">
      <c r="B147" s="368">
        <v>47</v>
      </c>
      <c r="C147" s="368">
        <v>801</v>
      </c>
      <c r="D147" s="368">
        <v>80130</v>
      </c>
      <c r="E147" s="368">
        <v>6060</v>
      </c>
      <c r="F147" s="737"/>
      <c r="G147" s="374">
        <v>12078</v>
      </c>
      <c r="H147" s="374">
        <v>12078</v>
      </c>
      <c r="I147" s="389">
        <v>1</v>
      </c>
      <c r="J147" s="374">
        <v>12078</v>
      </c>
      <c r="K147" s="408">
        <v>0</v>
      </c>
      <c r="L147" s="392" t="s">
        <v>461</v>
      </c>
      <c r="M147" s="393">
        <v>0</v>
      </c>
      <c r="N147" s="396">
        <v>0</v>
      </c>
      <c r="O147" s="737"/>
    </row>
    <row r="148" spans="2:15" ht="26.25" customHeight="1">
      <c r="B148" s="368"/>
      <c r="C148" s="368"/>
      <c r="D148" s="368"/>
      <c r="E148" s="368"/>
      <c r="F148" s="738"/>
      <c r="G148" s="374"/>
      <c r="H148" s="374"/>
      <c r="I148" s="386"/>
      <c r="J148" s="377"/>
      <c r="K148" s="408"/>
      <c r="L148" s="394" t="s">
        <v>462</v>
      </c>
      <c r="M148" s="395">
        <v>0</v>
      </c>
      <c r="N148" s="396"/>
      <c r="O148" s="738"/>
    </row>
    <row r="149" spans="2:15" ht="15.75">
      <c r="B149" s="750">
        <v>48</v>
      </c>
      <c r="C149" s="750">
        <v>852</v>
      </c>
      <c r="D149" s="750">
        <v>85202</v>
      </c>
      <c r="E149" s="750">
        <v>6060</v>
      </c>
      <c r="F149" s="751" t="s">
        <v>519</v>
      </c>
      <c r="G149" s="744">
        <v>9560</v>
      </c>
      <c r="H149" s="744">
        <v>9523</v>
      </c>
      <c r="I149" s="754">
        <v>0.99</v>
      </c>
      <c r="J149" s="744">
        <v>9523</v>
      </c>
      <c r="K149" s="759">
        <v>0</v>
      </c>
      <c r="L149" s="390" t="s">
        <v>459</v>
      </c>
      <c r="M149" s="391">
        <v>0</v>
      </c>
      <c r="N149" s="747">
        <v>0</v>
      </c>
      <c r="O149" s="750" t="s">
        <v>510</v>
      </c>
    </row>
    <row r="150" spans="2:15" ht="15.75">
      <c r="B150" s="737"/>
      <c r="C150" s="737"/>
      <c r="D150" s="737"/>
      <c r="E150" s="737"/>
      <c r="F150" s="752"/>
      <c r="G150" s="745"/>
      <c r="H150" s="745"/>
      <c r="I150" s="755"/>
      <c r="J150" s="745"/>
      <c r="K150" s="760"/>
      <c r="L150" s="392" t="s">
        <v>461</v>
      </c>
      <c r="M150" s="393">
        <v>0</v>
      </c>
      <c r="N150" s="748"/>
      <c r="O150" s="737"/>
    </row>
    <row r="151" spans="2:15" ht="40.5" customHeight="1">
      <c r="B151" s="738"/>
      <c r="C151" s="738"/>
      <c r="D151" s="738"/>
      <c r="E151" s="738"/>
      <c r="F151" s="753"/>
      <c r="G151" s="746"/>
      <c r="H151" s="746"/>
      <c r="I151" s="756"/>
      <c r="J151" s="746"/>
      <c r="K151" s="761"/>
      <c r="L151" s="394" t="s">
        <v>462</v>
      </c>
      <c r="M151" s="395">
        <v>0</v>
      </c>
      <c r="N151" s="749"/>
      <c r="O151" s="738"/>
    </row>
    <row r="152" spans="2:15" ht="18">
      <c r="B152" s="770" t="s">
        <v>271</v>
      </c>
      <c r="C152" s="771"/>
      <c r="D152" s="771"/>
      <c r="E152" s="771"/>
      <c r="F152" s="772"/>
      <c r="G152" s="348">
        <f>SUM(G8:G151)</f>
        <v>17331645</v>
      </c>
      <c r="H152" s="348">
        <f>SUM(H8:H151)</f>
        <v>16288894.959999995</v>
      </c>
      <c r="I152" s="388">
        <v>0.94</v>
      </c>
      <c r="J152" s="348">
        <f>SUM(J8:J151)</f>
        <v>9670085.6299999971</v>
      </c>
      <c r="K152" s="410">
        <f>SUM(K8:K151)</f>
        <v>2615500</v>
      </c>
      <c r="L152" s="403"/>
      <c r="M152" s="404">
        <f>SUM(M8:M151)</f>
        <v>2468418.7799999998</v>
      </c>
      <c r="N152" s="405">
        <f>SUM(N8:N151)</f>
        <v>1534890.55</v>
      </c>
      <c r="O152" s="406" t="s">
        <v>520</v>
      </c>
    </row>
    <row r="153" spans="2:15" ht="15.75">
      <c r="B153" s="773"/>
      <c r="C153" s="773"/>
      <c r="D153" s="773"/>
      <c r="E153" s="773"/>
      <c r="F153" s="773"/>
      <c r="G153" s="773"/>
      <c r="H153" s="773"/>
      <c r="I153" s="350"/>
      <c r="J153" s="349"/>
      <c r="K153" s="349"/>
      <c r="L153" s="349"/>
      <c r="M153" s="349"/>
      <c r="N153" s="350"/>
      <c r="O153" s="350"/>
    </row>
    <row r="154" spans="2:15" ht="15.75">
      <c r="B154" s="349"/>
      <c r="C154" s="349"/>
      <c r="D154" s="349"/>
      <c r="E154" s="349"/>
      <c r="F154" s="349"/>
      <c r="G154" s="349"/>
      <c r="H154" s="349"/>
      <c r="I154" s="349"/>
      <c r="J154" s="349"/>
      <c r="K154" s="349"/>
      <c r="L154" s="349"/>
      <c r="M154" s="349"/>
      <c r="N154" s="350"/>
      <c r="O154" s="350"/>
    </row>
    <row r="155" spans="2:15" ht="15.75">
      <c r="B155" s="351"/>
      <c r="C155" s="349"/>
      <c r="D155" s="349"/>
      <c r="E155" s="349"/>
      <c r="F155" s="349"/>
      <c r="G155" s="352"/>
      <c r="H155" s="349"/>
      <c r="I155" s="349"/>
      <c r="J155" s="349"/>
      <c r="K155" s="349"/>
      <c r="L155" s="349"/>
      <c r="M155" s="349"/>
      <c r="N155" s="350"/>
      <c r="O155" s="350"/>
    </row>
    <row r="156" spans="2:15" ht="15.75">
      <c r="B156" s="351"/>
      <c r="C156" s="349"/>
      <c r="D156" s="349"/>
      <c r="E156" s="349"/>
      <c r="F156" s="349"/>
      <c r="G156" s="349"/>
      <c r="H156" s="349"/>
      <c r="I156" s="349"/>
      <c r="J156" s="349"/>
      <c r="K156" s="349"/>
      <c r="L156" s="349"/>
      <c r="M156" s="349"/>
      <c r="N156" s="350"/>
      <c r="O156" s="350"/>
    </row>
    <row r="157" spans="2:15" ht="15.75">
      <c r="B157" s="351"/>
      <c r="C157" s="349"/>
      <c r="D157" s="349"/>
      <c r="E157" s="349"/>
      <c r="F157" s="349"/>
      <c r="G157" s="353"/>
      <c r="H157" s="349"/>
      <c r="I157" s="349"/>
      <c r="J157" s="349"/>
      <c r="K157" s="349"/>
      <c r="L157" s="349"/>
      <c r="M157" s="349"/>
      <c r="N157" s="350"/>
      <c r="O157" s="350"/>
    </row>
    <row r="158" spans="2:15" ht="15.75">
      <c r="B158" s="351"/>
      <c r="C158" s="349"/>
      <c r="D158" s="349"/>
      <c r="E158" s="349"/>
      <c r="F158" s="349"/>
      <c r="G158" s="353"/>
      <c r="H158" s="349"/>
      <c r="I158" s="349"/>
      <c r="J158" s="349"/>
      <c r="K158" s="349"/>
      <c r="L158" s="349"/>
      <c r="M158" s="349"/>
      <c r="N158" s="350"/>
      <c r="O158" s="350"/>
    </row>
  </sheetData>
  <mergeCells count="350">
    <mergeCell ref="M2:N2"/>
    <mergeCell ref="K107:K109"/>
    <mergeCell ref="H110:H112"/>
    <mergeCell ref="I110:I112"/>
    <mergeCell ref="J110:J112"/>
    <mergeCell ref="K110:K112"/>
    <mergeCell ref="O110:O112"/>
    <mergeCell ref="I74:I76"/>
    <mergeCell ref="I125:I127"/>
    <mergeCell ref="I86:I88"/>
    <mergeCell ref="I77:I79"/>
    <mergeCell ref="I80:I82"/>
    <mergeCell ref="I83:I85"/>
    <mergeCell ref="I35:I37"/>
    <mergeCell ref="I32:I34"/>
    <mergeCell ref="I29:I31"/>
    <mergeCell ref="I26:I28"/>
    <mergeCell ref="I23:I25"/>
    <mergeCell ref="I20:I22"/>
    <mergeCell ref="J125:J127"/>
    <mergeCell ref="K125:K127"/>
    <mergeCell ref="N125:N127"/>
    <mergeCell ref="O125:O127"/>
    <mergeCell ref="H80:H82"/>
    <mergeCell ref="B153:H153"/>
    <mergeCell ref="I50:I52"/>
    <mergeCell ref="I53:I55"/>
    <mergeCell ref="I47:I49"/>
    <mergeCell ref="I44:I46"/>
    <mergeCell ref="I41:I42"/>
    <mergeCell ref="I56:I58"/>
    <mergeCell ref="I59:I61"/>
    <mergeCell ref="I62:I64"/>
    <mergeCell ref="I65:I67"/>
    <mergeCell ref="H149:H151"/>
    <mergeCell ref="B143:B145"/>
    <mergeCell ref="C143:C145"/>
    <mergeCell ref="D143:D145"/>
    <mergeCell ref="E143:E145"/>
    <mergeCell ref="G137:G139"/>
    <mergeCell ref="H137:H139"/>
    <mergeCell ref="G131:G133"/>
    <mergeCell ref="H131:H133"/>
    <mergeCell ref="G125:G127"/>
    <mergeCell ref="H125:H127"/>
    <mergeCell ref="F119:F121"/>
    <mergeCell ref="F122:F124"/>
    <mergeCell ref="B125:B127"/>
    <mergeCell ref="J149:J151"/>
    <mergeCell ref="K149:K151"/>
    <mergeCell ref="N149:N151"/>
    <mergeCell ref="O149:O151"/>
    <mergeCell ref="B152:F152"/>
    <mergeCell ref="I149:I151"/>
    <mergeCell ref="B149:B151"/>
    <mergeCell ref="C149:C151"/>
    <mergeCell ref="D149:D151"/>
    <mergeCell ref="E149:E151"/>
    <mergeCell ref="F149:F151"/>
    <mergeCell ref="G149:G151"/>
    <mergeCell ref="J143:J145"/>
    <mergeCell ref="K143:K145"/>
    <mergeCell ref="N143:N145"/>
    <mergeCell ref="O143:O145"/>
    <mergeCell ref="F146:F148"/>
    <mergeCell ref="O146:O148"/>
    <mergeCell ref="F140:F142"/>
    <mergeCell ref="N140:N142"/>
    <mergeCell ref="O140:O142"/>
    <mergeCell ref="F143:F145"/>
    <mergeCell ref="G143:G145"/>
    <mergeCell ref="H143:H145"/>
    <mergeCell ref="J137:J139"/>
    <mergeCell ref="K137:K139"/>
    <mergeCell ref="N137:N139"/>
    <mergeCell ref="O137:O139"/>
    <mergeCell ref="F134:F136"/>
    <mergeCell ref="B137:B139"/>
    <mergeCell ref="C137:C139"/>
    <mergeCell ref="D137:D139"/>
    <mergeCell ref="E137:E139"/>
    <mergeCell ref="F137:F139"/>
    <mergeCell ref="J131:J133"/>
    <mergeCell ref="K131:K133"/>
    <mergeCell ref="N131:N133"/>
    <mergeCell ref="O131:O133"/>
    <mergeCell ref="I131:I133"/>
    <mergeCell ref="F128:F130"/>
    <mergeCell ref="B131:B133"/>
    <mergeCell ref="C131:C133"/>
    <mergeCell ref="D131:D133"/>
    <mergeCell ref="E131:E133"/>
    <mergeCell ref="F131:F133"/>
    <mergeCell ref="C125:C127"/>
    <mergeCell ref="D125:D127"/>
    <mergeCell ref="E125:E127"/>
    <mergeCell ref="F125:F127"/>
    <mergeCell ref="F110:F112"/>
    <mergeCell ref="F113:F115"/>
    <mergeCell ref="G113:G115"/>
    <mergeCell ref="H113:H115"/>
    <mergeCell ref="O113:O115"/>
    <mergeCell ref="F116:F118"/>
    <mergeCell ref="O116:O118"/>
    <mergeCell ref="F98:F100"/>
    <mergeCell ref="F101:F103"/>
    <mergeCell ref="O101:O103"/>
    <mergeCell ref="F104:F106"/>
    <mergeCell ref="F107:F109"/>
    <mergeCell ref="G107:G109"/>
    <mergeCell ref="H107:H109"/>
    <mergeCell ref="O107:O109"/>
    <mergeCell ref="I107:I109"/>
    <mergeCell ref="J107:J109"/>
    <mergeCell ref="N80:N82"/>
    <mergeCell ref="O80:O82"/>
    <mergeCell ref="F83:F85"/>
    <mergeCell ref="G83:G85"/>
    <mergeCell ref="H83:H85"/>
    <mergeCell ref="J83:J85"/>
    <mergeCell ref="N83:N85"/>
    <mergeCell ref="F92:F94"/>
    <mergeCell ref="F95:F97"/>
    <mergeCell ref="G95:G97"/>
    <mergeCell ref="H95:H97"/>
    <mergeCell ref="J95:J97"/>
    <mergeCell ref="O95:O97"/>
    <mergeCell ref="K95:K97"/>
    <mergeCell ref="O83:O85"/>
    <mergeCell ref="F86:F88"/>
    <mergeCell ref="G86:G88"/>
    <mergeCell ref="H86:H88"/>
    <mergeCell ref="J86:J88"/>
    <mergeCell ref="O86:O88"/>
    <mergeCell ref="K86:K88"/>
    <mergeCell ref="B80:B82"/>
    <mergeCell ref="C80:C82"/>
    <mergeCell ref="D80:D82"/>
    <mergeCell ref="E80:E82"/>
    <mergeCell ref="F80:F82"/>
    <mergeCell ref="G80:G82"/>
    <mergeCell ref="H74:H76"/>
    <mergeCell ref="J74:J76"/>
    <mergeCell ref="K74:K76"/>
    <mergeCell ref="J80:J82"/>
    <mergeCell ref="K80:K82"/>
    <mergeCell ref="N74:N76"/>
    <mergeCell ref="O74:O76"/>
    <mergeCell ref="F77:F79"/>
    <mergeCell ref="G77:G79"/>
    <mergeCell ref="H77:H79"/>
    <mergeCell ref="J77:J79"/>
    <mergeCell ref="O77:O79"/>
    <mergeCell ref="B74:B76"/>
    <mergeCell ref="C74:C76"/>
    <mergeCell ref="D74:D76"/>
    <mergeCell ref="E74:E76"/>
    <mergeCell ref="F74:F76"/>
    <mergeCell ref="G74:G76"/>
    <mergeCell ref="F71:F73"/>
    <mergeCell ref="G71:G73"/>
    <mergeCell ref="H71:H73"/>
    <mergeCell ref="J71:J73"/>
    <mergeCell ref="N71:N73"/>
    <mergeCell ref="O71:O73"/>
    <mergeCell ref="I71:I73"/>
    <mergeCell ref="G68:G70"/>
    <mergeCell ref="H68:H70"/>
    <mergeCell ref="J68:J70"/>
    <mergeCell ref="K68:K70"/>
    <mergeCell ref="N68:N70"/>
    <mergeCell ref="O68:O70"/>
    <mergeCell ref="I68:I70"/>
    <mergeCell ref="B68:B70"/>
    <mergeCell ref="C68:C70"/>
    <mergeCell ref="D68:D70"/>
    <mergeCell ref="E68:E70"/>
    <mergeCell ref="F68:F70"/>
    <mergeCell ref="B65:B67"/>
    <mergeCell ref="C65:C67"/>
    <mergeCell ref="D65:D67"/>
    <mergeCell ref="E65:E67"/>
    <mergeCell ref="F65:F67"/>
    <mergeCell ref="O62:O64"/>
    <mergeCell ref="F59:F61"/>
    <mergeCell ref="G59:G61"/>
    <mergeCell ref="H59:H61"/>
    <mergeCell ref="J59:J61"/>
    <mergeCell ref="O59:O61"/>
    <mergeCell ref="H65:H67"/>
    <mergeCell ref="J65:J67"/>
    <mergeCell ref="K65:K67"/>
    <mergeCell ref="N65:N67"/>
    <mergeCell ref="O65:O67"/>
    <mergeCell ref="G65:G67"/>
    <mergeCell ref="H62:H64"/>
    <mergeCell ref="J62:J64"/>
    <mergeCell ref="K62:K64"/>
    <mergeCell ref="B56:B58"/>
    <mergeCell ref="C56:C58"/>
    <mergeCell ref="D56:D58"/>
    <mergeCell ref="E56:E58"/>
    <mergeCell ref="F56:F58"/>
    <mergeCell ref="N62:N64"/>
    <mergeCell ref="B47:B49"/>
    <mergeCell ref="C47:C49"/>
    <mergeCell ref="D47:D49"/>
    <mergeCell ref="E47:E49"/>
    <mergeCell ref="F47:F49"/>
    <mergeCell ref="G47:G49"/>
    <mergeCell ref="B62:B64"/>
    <mergeCell ref="C62:C64"/>
    <mergeCell ref="D62:D64"/>
    <mergeCell ref="E62:E64"/>
    <mergeCell ref="F62:F64"/>
    <mergeCell ref="G56:G58"/>
    <mergeCell ref="G62:G64"/>
    <mergeCell ref="K41:K43"/>
    <mergeCell ref="N41:N43"/>
    <mergeCell ref="O41:O43"/>
    <mergeCell ref="F44:F46"/>
    <mergeCell ref="G44:G46"/>
    <mergeCell ref="H44:H46"/>
    <mergeCell ref="J44:J46"/>
    <mergeCell ref="O44:O46"/>
    <mergeCell ref="N56:N58"/>
    <mergeCell ref="O56:O58"/>
    <mergeCell ref="F53:F55"/>
    <mergeCell ref="O47:O49"/>
    <mergeCell ref="H47:H49"/>
    <mergeCell ref="J47:J49"/>
    <mergeCell ref="K47:K49"/>
    <mergeCell ref="N47:N49"/>
    <mergeCell ref="F50:F52"/>
    <mergeCell ref="G50:G52"/>
    <mergeCell ref="H50:H52"/>
    <mergeCell ref="J50:J52"/>
    <mergeCell ref="H56:H58"/>
    <mergeCell ref="J56:J58"/>
    <mergeCell ref="K56:K58"/>
    <mergeCell ref="B41:B43"/>
    <mergeCell ref="C41:C43"/>
    <mergeCell ref="D41:D43"/>
    <mergeCell ref="E41:E43"/>
    <mergeCell ref="F41:F43"/>
    <mergeCell ref="G41:G43"/>
    <mergeCell ref="G38:G40"/>
    <mergeCell ref="H38:H40"/>
    <mergeCell ref="J38:J40"/>
    <mergeCell ref="B38:B40"/>
    <mergeCell ref="C38:C40"/>
    <mergeCell ref="D38:D40"/>
    <mergeCell ref="E38:E40"/>
    <mergeCell ref="F38:F40"/>
    <mergeCell ref="H41:H43"/>
    <mergeCell ref="J41:J43"/>
    <mergeCell ref="K38:K40"/>
    <mergeCell ref="N38:N40"/>
    <mergeCell ref="O38:O40"/>
    <mergeCell ref="I38:I40"/>
    <mergeCell ref="H35:H37"/>
    <mergeCell ref="J35:J37"/>
    <mergeCell ref="K35:K37"/>
    <mergeCell ref="N35:N37"/>
    <mergeCell ref="O35:O37"/>
    <mergeCell ref="B35:B37"/>
    <mergeCell ref="C35:C37"/>
    <mergeCell ref="D35:D37"/>
    <mergeCell ref="E35:E37"/>
    <mergeCell ref="F35:F37"/>
    <mergeCell ref="G35:G37"/>
    <mergeCell ref="H29:H31"/>
    <mergeCell ref="J29:J31"/>
    <mergeCell ref="K29:K31"/>
    <mergeCell ref="F32:F34"/>
    <mergeCell ref="J26:J28"/>
    <mergeCell ref="K26:K28"/>
    <mergeCell ref="N26:N28"/>
    <mergeCell ref="O26:O28"/>
    <mergeCell ref="B29:B31"/>
    <mergeCell ref="C29:C31"/>
    <mergeCell ref="D29:D31"/>
    <mergeCell ref="E29:E31"/>
    <mergeCell ref="F29:F31"/>
    <mergeCell ref="G29:G31"/>
    <mergeCell ref="B26:B28"/>
    <mergeCell ref="C26:C28"/>
    <mergeCell ref="D26:D28"/>
    <mergeCell ref="E26:E28"/>
    <mergeCell ref="F26:F28"/>
    <mergeCell ref="G26:G28"/>
    <mergeCell ref="H26:H28"/>
    <mergeCell ref="N29:N31"/>
    <mergeCell ref="O29:O31"/>
    <mergeCell ref="F17:F19"/>
    <mergeCell ref="O17:O19"/>
    <mergeCell ref="I17:I19"/>
    <mergeCell ref="I14:I16"/>
    <mergeCell ref="F20:F22"/>
    <mergeCell ref="O20:O22"/>
    <mergeCell ref="B23:B25"/>
    <mergeCell ref="C23:C25"/>
    <mergeCell ref="D23:D25"/>
    <mergeCell ref="E23:E25"/>
    <mergeCell ref="F23:F25"/>
    <mergeCell ref="G23:G25"/>
    <mergeCell ref="H23:H25"/>
    <mergeCell ref="J23:J25"/>
    <mergeCell ref="K23:K25"/>
    <mergeCell ref="N23:N25"/>
    <mergeCell ref="O23:O25"/>
    <mergeCell ref="B14:B16"/>
    <mergeCell ref="C14:C16"/>
    <mergeCell ref="D14:D16"/>
    <mergeCell ref="E14:E16"/>
    <mergeCell ref="F14:F16"/>
    <mergeCell ref="G14:G16"/>
    <mergeCell ref="N8:N10"/>
    <mergeCell ref="H14:H16"/>
    <mergeCell ref="J14:J16"/>
    <mergeCell ref="K14:K16"/>
    <mergeCell ref="N14:N16"/>
    <mergeCell ref="O8:O10"/>
    <mergeCell ref="F11:F13"/>
    <mergeCell ref="O11:O13"/>
    <mergeCell ref="I11:I13"/>
    <mergeCell ref="I8:I10"/>
    <mergeCell ref="O14:O16"/>
    <mergeCell ref="L7:M7"/>
    <mergeCell ref="B8:B10"/>
    <mergeCell ref="C8:C10"/>
    <mergeCell ref="D8:D10"/>
    <mergeCell ref="E8:E10"/>
    <mergeCell ref="F8:F10"/>
    <mergeCell ref="G8:G10"/>
    <mergeCell ref="H8:H10"/>
    <mergeCell ref="J8:J10"/>
    <mergeCell ref="K8:K10"/>
    <mergeCell ref="B3:O3"/>
    <mergeCell ref="B4:O4"/>
    <mergeCell ref="B5:B6"/>
    <mergeCell ref="C5:C6"/>
    <mergeCell ref="D5:D6"/>
    <mergeCell ref="E5:E6"/>
    <mergeCell ref="F5:F6"/>
    <mergeCell ref="G5:G6"/>
    <mergeCell ref="H5:H6"/>
    <mergeCell ref="J5:N5"/>
    <mergeCell ref="O5:O6"/>
    <mergeCell ref="L6:M6"/>
  </mergeCells>
  <pageMargins left="0.7" right="0.7" top="0.75" bottom="0.75" header="0.3" footer="0.3"/>
  <pageSetup paperSize="9" scale="50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2:F30"/>
  <sheetViews>
    <sheetView workbookViewId="0">
      <selection activeCell="B29" sqref="B29:F29"/>
    </sheetView>
  </sheetViews>
  <sheetFormatPr defaultRowHeight="15"/>
  <cols>
    <col min="1" max="1" width="17.140625" customWidth="1"/>
    <col min="2" max="2" width="8.7109375" customWidth="1"/>
    <col min="3" max="3" width="56" customWidth="1"/>
    <col min="4" max="4" width="10.7109375" customWidth="1"/>
    <col min="5" max="5" width="19.5703125" customWidth="1"/>
    <col min="6" max="6" width="20" customWidth="1"/>
  </cols>
  <sheetData>
    <row r="2" spans="2:6" ht="85.5" customHeight="1">
      <c r="E2" s="366"/>
      <c r="F2" s="366" t="s">
        <v>574</v>
      </c>
    </row>
    <row r="4" spans="2:6" ht="45.75" customHeight="1">
      <c r="B4" s="778" t="s">
        <v>576</v>
      </c>
      <c r="C4" s="778"/>
      <c r="D4" s="778"/>
      <c r="E4" s="778"/>
      <c r="F4" s="778"/>
    </row>
    <row r="5" spans="2:6">
      <c r="B5" s="780"/>
      <c r="C5" s="780"/>
      <c r="D5" s="780"/>
      <c r="E5" s="780"/>
    </row>
    <row r="6" spans="2:6" ht="15.75">
      <c r="B6" s="349"/>
      <c r="C6" s="349"/>
      <c r="D6" s="349"/>
      <c r="E6" s="349"/>
    </row>
    <row r="7" spans="2:6" ht="15.75">
      <c r="B7" s="349"/>
      <c r="C7" s="349"/>
      <c r="D7" s="349"/>
      <c r="E7" s="354"/>
    </row>
    <row r="8" spans="2:6" ht="31.5">
      <c r="B8" s="355" t="s">
        <v>521</v>
      </c>
      <c r="C8" s="355" t="s">
        <v>436</v>
      </c>
      <c r="D8" s="355" t="s">
        <v>556</v>
      </c>
      <c r="E8" s="367" t="s">
        <v>555</v>
      </c>
      <c r="F8" s="367" t="s">
        <v>557</v>
      </c>
    </row>
    <row r="9" spans="2:6">
      <c r="B9" s="356">
        <v>1</v>
      </c>
      <c r="C9" s="356">
        <v>2</v>
      </c>
      <c r="D9" s="356">
        <v>3</v>
      </c>
      <c r="E9" s="357">
        <v>4</v>
      </c>
      <c r="F9" s="357">
        <v>4</v>
      </c>
    </row>
    <row r="10" spans="2:6" ht="15.75">
      <c r="B10" s="781" t="s">
        <v>525</v>
      </c>
      <c r="C10" s="782"/>
      <c r="D10" s="783"/>
      <c r="E10" s="358">
        <f>+E11+E12+E16+E18</f>
        <v>12006987</v>
      </c>
      <c r="F10" s="358">
        <f>+F11+F12+F16+F18</f>
        <v>10840586.370000001</v>
      </c>
    </row>
    <row r="11" spans="2:6">
      <c r="B11" s="359" t="s">
        <v>73</v>
      </c>
      <c r="C11" s="360" t="s">
        <v>526</v>
      </c>
      <c r="D11" s="359" t="s">
        <v>527</v>
      </c>
      <c r="E11" s="361">
        <v>1950000</v>
      </c>
      <c r="F11" s="361">
        <v>1950000</v>
      </c>
    </row>
    <row r="12" spans="2:6">
      <c r="B12" s="362" t="s">
        <v>66</v>
      </c>
      <c r="C12" s="363" t="s">
        <v>528</v>
      </c>
      <c r="D12" s="362" t="s">
        <v>527</v>
      </c>
      <c r="E12" s="361">
        <v>1831900</v>
      </c>
      <c r="F12" s="361">
        <v>665500</v>
      </c>
    </row>
    <row r="13" spans="2:6" ht="45.75" customHeight="1">
      <c r="B13" s="362" t="s">
        <v>64</v>
      </c>
      <c r="C13" s="364" t="s">
        <v>529</v>
      </c>
      <c r="D13" s="362" t="s">
        <v>530</v>
      </c>
      <c r="E13" s="361"/>
      <c r="F13" s="361"/>
    </row>
    <row r="14" spans="2:6">
      <c r="B14" s="362" t="s">
        <v>62</v>
      </c>
      <c r="C14" s="363" t="s">
        <v>531</v>
      </c>
      <c r="D14" s="362" t="s">
        <v>532</v>
      </c>
      <c r="E14" s="361"/>
      <c r="F14" s="361"/>
    </row>
    <row r="15" spans="2:6">
      <c r="B15" s="362" t="s">
        <v>60</v>
      </c>
      <c r="C15" s="363" t="s">
        <v>533</v>
      </c>
      <c r="D15" s="362" t="s">
        <v>534</v>
      </c>
      <c r="E15" s="361"/>
      <c r="F15" s="361"/>
    </row>
    <row r="16" spans="2:6">
      <c r="B16" s="362" t="s">
        <v>59</v>
      </c>
      <c r="C16" s="363" t="s">
        <v>535</v>
      </c>
      <c r="D16" s="362" t="s">
        <v>536</v>
      </c>
      <c r="E16" s="361">
        <v>5713289</v>
      </c>
      <c r="F16" s="361">
        <v>5713289.1200000001</v>
      </c>
    </row>
    <row r="17" spans="2:6">
      <c r="B17" s="362" t="s">
        <v>267</v>
      </c>
      <c r="C17" s="363" t="s">
        <v>537</v>
      </c>
      <c r="D17" s="362" t="s">
        <v>538</v>
      </c>
      <c r="E17" s="361"/>
      <c r="F17" s="361"/>
    </row>
    <row r="18" spans="2:6">
      <c r="B18" s="362" t="s">
        <v>268</v>
      </c>
      <c r="C18" s="363" t="s">
        <v>539</v>
      </c>
      <c r="D18" s="362" t="s">
        <v>540</v>
      </c>
      <c r="E18" s="361">
        <v>2511798</v>
      </c>
      <c r="F18" s="361">
        <v>2511797.25</v>
      </c>
    </row>
    <row r="19" spans="2:6" ht="15.75">
      <c r="B19" s="781" t="s">
        <v>541</v>
      </c>
      <c r="C19" s="782"/>
      <c r="D19" s="783"/>
      <c r="E19" s="365">
        <f>SUM(E20:E26)</f>
        <v>2490231</v>
      </c>
      <c r="F19" s="365">
        <f>SUM(F20:F26)</f>
        <v>2490231</v>
      </c>
    </row>
    <row r="20" spans="2:6">
      <c r="B20" s="362" t="s">
        <v>73</v>
      </c>
      <c r="C20" s="363" t="s">
        <v>542</v>
      </c>
      <c r="D20" s="362" t="s">
        <v>543</v>
      </c>
      <c r="E20" s="361">
        <v>1543548</v>
      </c>
      <c r="F20" s="361">
        <v>1543548</v>
      </c>
    </row>
    <row r="21" spans="2:6">
      <c r="B21" s="362" t="s">
        <v>66</v>
      </c>
      <c r="C21" s="363" t="s">
        <v>544</v>
      </c>
      <c r="D21" s="362" t="s">
        <v>543</v>
      </c>
      <c r="E21" s="361">
        <v>196683</v>
      </c>
      <c r="F21" s="361">
        <v>196683</v>
      </c>
    </row>
    <row r="22" spans="2:6" ht="54.75" customHeight="1">
      <c r="B22" s="362" t="s">
        <v>64</v>
      </c>
      <c r="C22" s="364" t="s">
        <v>545</v>
      </c>
      <c r="D22" s="362" t="s">
        <v>546</v>
      </c>
      <c r="E22" s="361"/>
      <c r="F22" s="361"/>
    </row>
    <row r="23" spans="2:6">
      <c r="B23" s="362" t="s">
        <v>62</v>
      </c>
      <c r="C23" s="363" t="s">
        <v>547</v>
      </c>
      <c r="D23" s="362" t="s">
        <v>548</v>
      </c>
      <c r="E23" s="361"/>
      <c r="F23" s="361"/>
    </row>
    <row r="24" spans="2:6">
      <c r="B24" s="362" t="s">
        <v>60</v>
      </c>
      <c r="C24" s="363" t="s">
        <v>549</v>
      </c>
      <c r="D24" s="362" t="s">
        <v>550</v>
      </c>
      <c r="E24" s="361"/>
      <c r="F24" s="361"/>
    </row>
    <row r="25" spans="2:6">
      <c r="B25" s="362" t="s">
        <v>59</v>
      </c>
      <c r="C25" s="363" t="s">
        <v>551</v>
      </c>
      <c r="D25" s="362" t="s">
        <v>552</v>
      </c>
      <c r="E25" s="361">
        <v>750000</v>
      </c>
      <c r="F25" s="361">
        <v>750000</v>
      </c>
    </row>
    <row r="26" spans="2:6">
      <c r="B26" s="362" t="s">
        <v>267</v>
      </c>
      <c r="C26" s="363" t="s">
        <v>553</v>
      </c>
      <c r="D26" s="362" t="s">
        <v>554</v>
      </c>
      <c r="E26" s="361"/>
      <c r="F26" s="361"/>
    </row>
    <row r="27" spans="2:6" ht="15.75">
      <c r="B27" s="349"/>
      <c r="C27" s="349"/>
      <c r="D27" s="349"/>
      <c r="E27" s="349"/>
    </row>
    <row r="28" spans="2:6" ht="15.75">
      <c r="B28" s="349"/>
      <c r="C28" s="349"/>
      <c r="D28" s="349"/>
      <c r="E28" s="349"/>
    </row>
    <row r="29" spans="2:6" ht="241.5" customHeight="1">
      <c r="B29" s="784" t="s">
        <v>575</v>
      </c>
      <c r="C29" s="784"/>
      <c r="D29" s="784"/>
      <c r="E29" s="784"/>
      <c r="F29" s="784"/>
    </row>
    <row r="30" spans="2:6" ht="108.75" customHeight="1">
      <c r="B30" s="779"/>
      <c r="C30" s="779"/>
      <c r="D30" s="779"/>
      <c r="E30" s="779"/>
      <c r="F30" s="779"/>
    </row>
  </sheetData>
  <mergeCells count="6">
    <mergeCell ref="B4:F4"/>
    <mergeCell ref="B30:F30"/>
    <mergeCell ref="B5:E5"/>
    <mergeCell ref="B10:D10"/>
    <mergeCell ref="B19:D19"/>
    <mergeCell ref="B29:F29"/>
  </mergeCells>
  <pageMargins left="0.7" right="0.7" top="0.75" bottom="0.75" header="0.3" footer="0.3"/>
  <pageSetup paperSize="9" scale="55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1:J69"/>
  <sheetViews>
    <sheetView zoomScale="90" zoomScaleNormal="90" workbookViewId="0">
      <selection activeCell="F17" sqref="F17"/>
    </sheetView>
  </sheetViews>
  <sheetFormatPr defaultColWidth="10.28515625" defaultRowHeight="15.75"/>
  <cols>
    <col min="1" max="1" width="10.28515625" style="22"/>
    <col min="2" max="2" width="5.7109375" style="22" customWidth="1"/>
    <col min="3" max="3" width="8" style="22" customWidth="1"/>
    <col min="4" max="4" width="8.140625" style="22" customWidth="1"/>
    <col min="5" max="5" width="42.28515625" style="22" customWidth="1"/>
    <col min="6" max="6" width="13.28515625" style="22" customWidth="1"/>
    <col min="7" max="8" width="13.42578125" style="22" customWidth="1"/>
    <col min="9" max="9" width="13.85546875" style="22" customWidth="1"/>
    <col min="10" max="10" width="12.7109375" style="22" bestFit="1" customWidth="1"/>
    <col min="11" max="11" width="14.42578125" style="22" customWidth="1"/>
    <col min="12" max="25" width="9.140625" style="22"/>
    <col min="26" max="26" width="56.28515625" style="22" customWidth="1"/>
    <col min="27" max="27" width="9.140625" style="22"/>
    <col min="28" max="28" width="15.42578125" style="22" customWidth="1"/>
    <col min="29" max="29" width="15.85546875" style="22" customWidth="1"/>
    <col min="30" max="16384" width="10.28515625" style="22"/>
  </cols>
  <sheetData>
    <row r="1" spans="2:10" ht="90" customHeight="1">
      <c r="G1" s="719" t="s">
        <v>561</v>
      </c>
      <c r="H1" s="719"/>
    </row>
    <row r="2" spans="2:10">
      <c r="F2" s="259"/>
      <c r="J2" s="110"/>
    </row>
    <row r="3" spans="2:10">
      <c r="B3" s="785" t="s">
        <v>562</v>
      </c>
      <c r="C3" s="786"/>
      <c r="D3" s="786"/>
      <c r="E3" s="786"/>
      <c r="F3" s="786"/>
      <c r="G3" s="786"/>
      <c r="H3" s="786"/>
      <c r="J3" s="110"/>
    </row>
    <row r="4" spans="2:10" ht="32.25" customHeight="1">
      <c r="B4" s="786"/>
      <c r="C4" s="786"/>
      <c r="D4" s="786"/>
      <c r="E4" s="786"/>
      <c r="F4" s="786"/>
      <c r="G4" s="786"/>
      <c r="H4" s="786"/>
      <c r="J4" s="110"/>
    </row>
    <row r="6" spans="2:10" ht="24.75" customHeight="1">
      <c r="B6" s="258"/>
      <c r="C6" s="258"/>
      <c r="D6" s="258"/>
      <c r="E6" s="258"/>
      <c r="F6" s="258"/>
      <c r="G6" s="258"/>
      <c r="H6" s="257"/>
    </row>
    <row r="7" spans="2:10" ht="49.5" customHeight="1">
      <c r="B7" s="255" t="s">
        <v>110</v>
      </c>
      <c r="C7" s="255" t="s">
        <v>306</v>
      </c>
      <c r="D7" s="255" t="s">
        <v>0</v>
      </c>
      <c r="E7" s="256" t="s">
        <v>76</v>
      </c>
      <c r="F7" s="255" t="s">
        <v>567</v>
      </c>
      <c r="G7" s="256" t="s">
        <v>3</v>
      </c>
      <c r="H7" s="255" t="s">
        <v>304</v>
      </c>
    </row>
    <row r="8" spans="2:10">
      <c r="B8" s="252">
        <v>754</v>
      </c>
      <c r="C8" s="715" t="s">
        <v>95</v>
      </c>
      <c r="D8" s="716"/>
      <c r="E8" s="716"/>
      <c r="F8" s="716"/>
      <c r="G8" s="668"/>
      <c r="H8" s="717"/>
    </row>
    <row r="9" spans="2:10" ht="19.5" customHeight="1">
      <c r="B9" s="98"/>
      <c r="C9" s="96">
        <v>75411</v>
      </c>
      <c r="D9" s="718" t="s">
        <v>252</v>
      </c>
      <c r="E9" s="716"/>
      <c r="F9" s="716"/>
      <c r="G9" s="668"/>
      <c r="H9" s="717"/>
    </row>
    <row r="10" spans="2:10" ht="18.75" customHeight="1">
      <c r="B10" s="246"/>
      <c r="C10" s="250"/>
      <c r="D10" s="251"/>
      <c r="E10" s="249" t="s">
        <v>302</v>
      </c>
      <c r="F10" s="247">
        <v>25085</v>
      </c>
      <c r="G10" s="247">
        <v>23782.89</v>
      </c>
      <c r="H10" s="224">
        <f>+G10/F10*100%</f>
        <v>0.94809208690452462</v>
      </c>
    </row>
    <row r="11" spans="2:10" ht="21.75" customHeight="1">
      <c r="B11" s="712" t="s">
        <v>301</v>
      </c>
      <c r="C11" s="713"/>
      <c r="D11" s="713"/>
      <c r="E11" s="714"/>
      <c r="F11" s="49">
        <v>4985</v>
      </c>
      <c r="G11" s="49">
        <v>4985.42</v>
      </c>
      <c r="H11" s="411">
        <f t="shared" ref="H11:H19" si="0">+G11/F11*100%</f>
        <v>1.0000842527582749</v>
      </c>
    </row>
    <row r="12" spans="2:10">
      <c r="B12" s="246"/>
      <c r="C12" s="246"/>
      <c r="D12" s="90" t="s">
        <v>23</v>
      </c>
      <c r="E12" s="75" t="s">
        <v>24</v>
      </c>
      <c r="F12" s="49">
        <v>100</v>
      </c>
      <c r="G12" s="49">
        <v>26.47</v>
      </c>
      <c r="H12" s="411">
        <f t="shared" si="0"/>
        <v>0.26469999999999999</v>
      </c>
    </row>
    <row r="13" spans="2:10" ht="31.5">
      <c r="B13" s="246"/>
      <c r="C13" s="246"/>
      <c r="D13" s="90" t="s">
        <v>300</v>
      </c>
      <c r="E13" s="75" t="s">
        <v>299</v>
      </c>
      <c r="F13" s="49">
        <v>20000</v>
      </c>
      <c r="G13" s="49">
        <v>18771</v>
      </c>
      <c r="H13" s="411">
        <f t="shared" si="0"/>
        <v>0.93855</v>
      </c>
    </row>
    <row r="14" spans="2:10">
      <c r="B14" s="246"/>
      <c r="C14" s="246"/>
      <c r="D14" s="250"/>
      <c r="E14" s="249" t="s">
        <v>109</v>
      </c>
      <c r="F14" s="247">
        <v>25085</v>
      </c>
      <c r="G14" s="247">
        <v>23782.89</v>
      </c>
      <c r="H14" s="224">
        <f t="shared" si="0"/>
        <v>0.94809208690452462</v>
      </c>
    </row>
    <row r="15" spans="2:10">
      <c r="B15" s="250"/>
      <c r="C15" s="250"/>
      <c r="D15" s="254" t="s">
        <v>191</v>
      </c>
      <c r="E15" s="250" t="s">
        <v>190</v>
      </c>
      <c r="F15" s="49">
        <v>4000</v>
      </c>
      <c r="G15" s="49">
        <v>3901.51</v>
      </c>
      <c r="H15" s="411">
        <f t="shared" si="0"/>
        <v>0.97537750000000001</v>
      </c>
    </row>
    <row r="16" spans="2:10">
      <c r="B16" s="250"/>
      <c r="C16" s="250"/>
      <c r="D16" s="253" t="s">
        <v>189</v>
      </c>
      <c r="E16" s="248" t="s">
        <v>188</v>
      </c>
      <c r="F16" s="49">
        <v>3100</v>
      </c>
      <c r="G16" s="49">
        <v>2776.95</v>
      </c>
      <c r="H16" s="411">
        <f t="shared" si="0"/>
        <v>0.89579032258064506</v>
      </c>
    </row>
    <row r="17" spans="2:8">
      <c r="B17" s="250"/>
      <c r="C17" s="250"/>
      <c r="D17" s="253" t="s">
        <v>183</v>
      </c>
      <c r="E17" s="248" t="s">
        <v>182</v>
      </c>
      <c r="F17" s="49">
        <v>7000</v>
      </c>
      <c r="G17" s="49">
        <v>6686.44</v>
      </c>
      <c r="H17" s="411">
        <f t="shared" si="0"/>
        <v>0.95520571428571421</v>
      </c>
    </row>
    <row r="18" spans="2:8">
      <c r="B18" s="250"/>
      <c r="C18" s="250"/>
      <c r="D18" s="90" t="s">
        <v>175</v>
      </c>
      <c r="E18" s="75" t="s">
        <v>174</v>
      </c>
      <c r="F18" s="49">
        <v>6000</v>
      </c>
      <c r="G18" s="49">
        <v>5370.06</v>
      </c>
      <c r="H18" s="411">
        <f t="shared" si="0"/>
        <v>0.89501000000000008</v>
      </c>
    </row>
    <row r="19" spans="2:8">
      <c r="B19" s="712" t="s">
        <v>297</v>
      </c>
      <c r="C19" s="713"/>
      <c r="D19" s="713"/>
      <c r="E19" s="714"/>
      <c r="F19" s="49">
        <v>4985</v>
      </c>
      <c r="G19" s="49">
        <v>5047.93</v>
      </c>
      <c r="H19" s="411">
        <f t="shared" si="0"/>
        <v>1.0126238716148446</v>
      </c>
    </row>
    <row r="20" spans="2:8">
      <c r="B20" s="252">
        <v>852</v>
      </c>
      <c r="C20" s="715" t="s">
        <v>90</v>
      </c>
      <c r="D20" s="716"/>
      <c r="E20" s="716"/>
      <c r="F20" s="716"/>
      <c r="G20" s="668"/>
      <c r="H20" s="717"/>
    </row>
    <row r="21" spans="2:8">
      <c r="B21" s="98"/>
      <c r="C21" s="96">
        <v>85202</v>
      </c>
      <c r="D21" s="718" t="s">
        <v>247</v>
      </c>
      <c r="E21" s="716"/>
      <c r="F21" s="716"/>
      <c r="G21" s="668"/>
      <c r="H21" s="717"/>
    </row>
    <row r="22" spans="2:8" ht="18.75" customHeight="1">
      <c r="B22" s="246"/>
      <c r="C22" s="250"/>
      <c r="D22" s="251"/>
      <c r="E22" s="249" t="s">
        <v>302</v>
      </c>
      <c r="F22" s="247">
        <v>134337</v>
      </c>
      <c r="G22" s="247">
        <v>131001.82</v>
      </c>
      <c r="H22" s="224">
        <f>+G22/F22*100%</f>
        <v>0.97517303497919416</v>
      </c>
    </row>
    <row r="23" spans="2:8" ht="18.75" customHeight="1">
      <c r="B23" s="712" t="s">
        <v>301</v>
      </c>
      <c r="C23" s="713"/>
      <c r="D23" s="713"/>
      <c r="E23" s="714"/>
      <c r="F23" s="49">
        <v>41637</v>
      </c>
      <c r="G23" s="49">
        <v>41637.14</v>
      </c>
      <c r="H23" s="411">
        <f t="shared" ref="H23:H38" si="1">+G23/F23*100%</f>
        <v>1.0000033623940245</v>
      </c>
    </row>
    <row r="24" spans="2:8" ht="78.75">
      <c r="B24" s="246"/>
      <c r="C24" s="246"/>
      <c r="D24" s="90" t="s">
        <v>17</v>
      </c>
      <c r="E24" s="75" t="s">
        <v>18</v>
      </c>
      <c r="F24" s="49">
        <v>26500</v>
      </c>
      <c r="G24" s="49">
        <v>11057.69</v>
      </c>
      <c r="H24" s="411">
        <f t="shared" si="1"/>
        <v>0.41727132075471701</v>
      </c>
    </row>
    <row r="25" spans="2:8">
      <c r="B25" s="246"/>
      <c r="C25" s="246"/>
      <c r="D25" s="90" t="s">
        <v>19</v>
      </c>
      <c r="E25" s="75" t="s">
        <v>20</v>
      </c>
      <c r="F25" s="49">
        <v>64050</v>
      </c>
      <c r="G25" s="49">
        <v>78232.86</v>
      </c>
      <c r="H25" s="411">
        <f t="shared" si="1"/>
        <v>1.2214341920374707</v>
      </c>
    </row>
    <row r="26" spans="2:8">
      <c r="B26" s="246"/>
      <c r="C26" s="246"/>
      <c r="D26" s="90" t="s">
        <v>23</v>
      </c>
      <c r="E26" s="75" t="s">
        <v>24</v>
      </c>
      <c r="F26" s="49">
        <v>150</v>
      </c>
      <c r="G26" s="49">
        <v>74.13</v>
      </c>
      <c r="H26" s="411">
        <f t="shared" si="1"/>
        <v>0.49419999999999997</v>
      </c>
    </row>
    <row r="27" spans="2:8" ht="31.5">
      <c r="B27" s="246"/>
      <c r="C27" s="246"/>
      <c r="D27" s="90" t="s">
        <v>300</v>
      </c>
      <c r="E27" s="75" t="s">
        <v>299</v>
      </c>
      <c r="F27" s="49">
        <v>2000</v>
      </c>
      <c r="G27" s="49">
        <v>0</v>
      </c>
      <c r="H27" s="411">
        <f t="shared" si="1"/>
        <v>0</v>
      </c>
    </row>
    <row r="28" spans="2:8">
      <c r="B28" s="246"/>
      <c r="C28" s="246"/>
      <c r="D28" s="250"/>
      <c r="E28" s="249" t="s">
        <v>109</v>
      </c>
      <c r="F28" s="247">
        <v>134337</v>
      </c>
      <c r="G28" s="247">
        <v>131001.82</v>
      </c>
      <c r="H28" s="224">
        <f t="shared" si="1"/>
        <v>0.97517303497919416</v>
      </c>
    </row>
    <row r="29" spans="2:8" ht="31.5">
      <c r="B29" s="246"/>
      <c r="C29" s="246"/>
      <c r="D29" s="293">
        <v>2400</v>
      </c>
      <c r="E29" s="292" t="s">
        <v>571</v>
      </c>
      <c r="F29" s="242">
        <v>47830</v>
      </c>
      <c r="G29" s="242">
        <v>47829.5</v>
      </c>
      <c r="H29" s="411">
        <f t="shared" si="1"/>
        <v>0.99998954630984738</v>
      </c>
    </row>
    <row r="30" spans="2:8">
      <c r="B30" s="246"/>
      <c r="C30" s="246"/>
      <c r="D30" s="90" t="s">
        <v>203</v>
      </c>
      <c r="E30" s="101" t="s">
        <v>202</v>
      </c>
      <c r="F30" s="242">
        <v>2000</v>
      </c>
      <c r="G30" s="242">
        <v>1831.39</v>
      </c>
      <c r="H30" s="411">
        <f t="shared" si="1"/>
        <v>0.91569500000000004</v>
      </c>
    </row>
    <row r="31" spans="2:8">
      <c r="B31" s="246"/>
      <c r="C31" s="246"/>
      <c r="D31" s="90" t="s">
        <v>201</v>
      </c>
      <c r="E31" s="101" t="s">
        <v>200</v>
      </c>
      <c r="F31" s="242">
        <v>340</v>
      </c>
      <c r="G31" s="242">
        <v>293.48</v>
      </c>
      <c r="H31" s="411">
        <f t="shared" si="1"/>
        <v>0.86317647058823532</v>
      </c>
    </row>
    <row r="32" spans="2:8">
      <c r="B32" s="246"/>
      <c r="C32" s="246"/>
      <c r="D32" s="90" t="s">
        <v>195</v>
      </c>
      <c r="E32" s="75" t="s">
        <v>194</v>
      </c>
      <c r="F32" s="242">
        <v>12600</v>
      </c>
      <c r="G32" s="242">
        <v>11978</v>
      </c>
      <c r="H32" s="411">
        <f t="shared" si="1"/>
        <v>0.95063492063492061</v>
      </c>
    </row>
    <row r="33" spans="2:8">
      <c r="B33" s="246"/>
      <c r="C33" s="246"/>
      <c r="D33" s="90" t="s">
        <v>191</v>
      </c>
      <c r="E33" s="75" t="s">
        <v>190</v>
      </c>
      <c r="F33" s="242">
        <v>11637</v>
      </c>
      <c r="G33" s="242">
        <v>11493.97</v>
      </c>
      <c r="H33" s="411">
        <f t="shared" si="1"/>
        <v>0.9877090315373378</v>
      </c>
    </row>
    <row r="34" spans="2:8">
      <c r="B34" s="246"/>
      <c r="C34" s="246"/>
      <c r="D34" s="90" t="s">
        <v>189</v>
      </c>
      <c r="E34" s="75" t="s">
        <v>188</v>
      </c>
      <c r="F34" s="242">
        <v>30500</v>
      </c>
      <c r="G34" s="242">
        <v>28887.74</v>
      </c>
      <c r="H34" s="411">
        <f t="shared" si="1"/>
        <v>0.94713901639344267</v>
      </c>
    </row>
    <row r="35" spans="2:8">
      <c r="B35" s="246"/>
      <c r="C35" s="246"/>
      <c r="D35" s="90" t="s">
        <v>181</v>
      </c>
      <c r="E35" s="75" t="s">
        <v>180</v>
      </c>
      <c r="F35" s="242">
        <v>4700</v>
      </c>
      <c r="G35" s="242">
        <v>608.33000000000004</v>
      </c>
      <c r="H35" s="411">
        <f t="shared" si="1"/>
        <v>0.12943191489361702</v>
      </c>
    </row>
    <row r="36" spans="2:8">
      <c r="B36" s="246"/>
      <c r="C36" s="246"/>
      <c r="D36" s="90" t="s">
        <v>179</v>
      </c>
      <c r="E36" s="75" t="s">
        <v>178</v>
      </c>
      <c r="F36" s="242">
        <v>1000</v>
      </c>
      <c r="G36" s="242">
        <v>0</v>
      </c>
      <c r="H36" s="411">
        <f t="shared" si="1"/>
        <v>0</v>
      </c>
    </row>
    <row r="37" spans="2:8">
      <c r="B37" s="246"/>
      <c r="C37" s="246"/>
      <c r="D37" s="90" t="s">
        <v>175</v>
      </c>
      <c r="E37" s="75" t="s">
        <v>174</v>
      </c>
      <c r="F37" s="242">
        <v>11000</v>
      </c>
      <c r="G37" s="242">
        <v>9835.99</v>
      </c>
      <c r="H37" s="411">
        <f t="shared" si="1"/>
        <v>0.89418090909090908</v>
      </c>
    </row>
    <row r="38" spans="2:8">
      <c r="B38" s="246"/>
      <c r="C38" s="246"/>
      <c r="D38" s="90" t="s">
        <v>145</v>
      </c>
      <c r="E38" s="75" t="s">
        <v>298</v>
      </c>
      <c r="F38" s="242">
        <v>12730</v>
      </c>
      <c r="G38" s="242">
        <v>11089.51</v>
      </c>
      <c r="H38" s="411">
        <f t="shared" si="1"/>
        <v>0.87113197172034562</v>
      </c>
    </row>
    <row r="39" spans="2:8">
      <c r="B39" s="712" t="s">
        <v>297</v>
      </c>
      <c r="C39" s="713"/>
      <c r="D39" s="713"/>
      <c r="E39" s="714"/>
      <c r="F39" s="42">
        <v>0</v>
      </c>
      <c r="G39" s="42">
        <v>7153.91</v>
      </c>
      <c r="H39" s="224"/>
    </row>
    <row r="40" spans="2:8">
      <c r="B40" s="241">
        <v>801</v>
      </c>
      <c r="C40" s="701" t="s">
        <v>92</v>
      </c>
      <c r="D40" s="702"/>
      <c r="E40" s="702"/>
      <c r="F40" s="702"/>
      <c r="G40" s="703"/>
      <c r="H40" s="704"/>
    </row>
    <row r="41" spans="2:8">
      <c r="B41" s="98"/>
      <c r="C41" s="96">
        <v>80148</v>
      </c>
      <c r="D41" s="718" t="s">
        <v>303</v>
      </c>
      <c r="E41" s="716"/>
      <c r="F41" s="716"/>
      <c r="G41" s="668"/>
      <c r="H41" s="717"/>
    </row>
    <row r="42" spans="2:8">
      <c r="B42" s="246"/>
      <c r="C42" s="250"/>
      <c r="D42" s="251"/>
      <c r="E42" s="249" t="s">
        <v>302</v>
      </c>
      <c r="F42" s="247">
        <v>297400</v>
      </c>
      <c r="G42" s="247">
        <v>320066.3</v>
      </c>
      <c r="H42" s="224">
        <f>+G42/F42*100%</f>
        <v>1.0762148621385339</v>
      </c>
    </row>
    <row r="43" spans="2:8">
      <c r="B43" s="712" t="s">
        <v>301</v>
      </c>
      <c r="C43" s="713"/>
      <c r="D43" s="713"/>
      <c r="E43" s="714"/>
      <c r="F43" s="49">
        <v>0</v>
      </c>
      <c r="G43" s="49">
        <v>10810.5</v>
      </c>
      <c r="H43" s="224"/>
    </row>
    <row r="44" spans="2:8">
      <c r="B44" s="246"/>
      <c r="C44" s="246"/>
      <c r="D44" s="90" t="s">
        <v>19</v>
      </c>
      <c r="E44" s="75" t="s">
        <v>20</v>
      </c>
      <c r="F44" s="49">
        <v>287100</v>
      </c>
      <c r="G44" s="49">
        <v>300856.63</v>
      </c>
      <c r="H44" s="411">
        <f t="shared" ref="H44:H55" si="2">+G44/F44*100%</f>
        <v>1.0479158133054685</v>
      </c>
    </row>
    <row r="45" spans="2:8">
      <c r="B45" s="246"/>
      <c r="C45" s="246"/>
      <c r="D45" s="90" t="s">
        <v>23</v>
      </c>
      <c r="E45" s="75" t="s">
        <v>24</v>
      </c>
      <c r="F45" s="49">
        <v>300</v>
      </c>
      <c r="G45" s="49">
        <v>66.64</v>
      </c>
      <c r="H45" s="411">
        <f t="shared" si="2"/>
        <v>0.22213333333333332</v>
      </c>
    </row>
    <row r="46" spans="2:8" ht="31.5">
      <c r="B46" s="246"/>
      <c r="C46" s="246"/>
      <c r="D46" s="90" t="s">
        <v>300</v>
      </c>
      <c r="E46" s="75" t="s">
        <v>299</v>
      </c>
      <c r="F46" s="49">
        <v>10000</v>
      </c>
      <c r="G46" s="49">
        <v>8332.5300000000007</v>
      </c>
      <c r="H46" s="411">
        <f t="shared" si="2"/>
        <v>0.83325300000000002</v>
      </c>
    </row>
    <row r="47" spans="2:8">
      <c r="B47" s="246"/>
      <c r="C47" s="246"/>
      <c r="D47" s="250"/>
      <c r="E47" s="249" t="s">
        <v>109</v>
      </c>
      <c r="F47" s="247">
        <v>297400</v>
      </c>
      <c r="G47" s="247">
        <v>320066.3</v>
      </c>
      <c r="H47" s="224">
        <f t="shared" si="2"/>
        <v>1.0762148621385339</v>
      </c>
    </row>
    <row r="48" spans="2:8">
      <c r="B48" s="246"/>
      <c r="C48" s="246"/>
      <c r="D48" s="293">
        <v>4170</v>
      </c>
      <c r="E48" s="294" t="s">
        <v>194</v>
      </c>
      <c r="F48" s="242">
        <v>8260</v>
      </c>
      <c r="G48" s="242">
        <v>8258.68</v>
      </c>
      <c r="H48" s="411">
        <f t="shared" si="2"/>
        <v>0.99984019370460053</v>
      </c>
    </row>
    <row r="49" spans="2:8">
      <c r="B49" s="246"/>
      <c r="C49" s="246"/>
      <c r="D49" s="90" t="s">
        <v>191</v>
      </c>
      <c r="E49" s="75" t="s">
        <v>190</v>
      </c>
      <c r="F49" s="242">
        <v>23108</v>
      </c>
      <c r="G49" s="242">
        <v>20286.72</v>
      </c>
      <c r="H49" s="411">
        <f t="shared" si="2"/>
        <v>0.8779089492816341</v>
      </c>
    </row>
    <row r="50" spans="2:8">
      <c r="B50" s="246"/>
      <c r="C50" s="246"/>
      <c r="D50" s="90" t="s">
        <v>189</v>
      </c>
      <c r="E50" s="75" t="s">
        <v>188</v>
      </c>
      <c r="F50" s="242">
        <v>233730</v>
      </c>
      <c r="G50" s="242">
        <v>255608.95</v>
      </c>
      <c r="H50" s="411">
        <f t="shared" si="2"/>
        <v>1.0936077953193857</v>
      </c>
    </row>
    <row r="51" spans="2:8">
      <c r="B51" s="246"/>
      <c r="C51" s="246"/>
      <c r="D51" s="90" t="s">
        <v>187</v>
      </c>
      <c r="E51" s="75" t="s">
        <v>186</v>
      </c>
      <c r="F51" s="242">
        <v>100</v>
      </c>
      <c r="G51" s="242">
        <v>99.86</v>
      </c>
      <c r="H51" s="411">
        <f t="shared" si="2"/>
        <v>0.99860000000000004</v>
      </c>
    </row>
    <row r="52" spans="2:8">
      <c r="B52" s="246"/>
      <c r="C52" s="246"/>
      <c r="D52" s="90" t="s">
        <v>181</v>
      </c>
      <c r="E52" s="75" t="s">
        <v>180</v>
      </c>
      <c r="F52" s="242">
        <v>3000</v>
      </c>
      <c r="G52" s="242">
        <v>3000</v>
      </c>
      <c r="H52" s="411">
        <f t="shared" si="2"/>
        <v>1</v>
      </c>
    </row>
    <row r="53" spans="2:8">
      <c r="B53" s="246"/>
      <c r="C53" s="246"/>
      <c r="D53" s="90" t="s">
        <v>179</v>
      </c>
      <c r="E53" s="75" t="s">
        <v>178</v>
      </c>
      <c r="F53" s="242">
        <v>578</v>
      </c>
      <c r="G53" s="242">
        <v>578</v>
      </c>
      <c r="H53" s="411">
        <f t="shared" si="2"/>
        <v>1</v>
      </c>
    </row>
    <row r="54" spans="2:8">
      <c r="B54" s="246"/>
      <c r="C54" s="246"/>
      <c r="D54" s="90" t="s">
        <v>175</v>
      </c>
      <c r="E54" s="75" t="s">
        <v>174</v>
      </c>
      <c r="F54" s="242">
        <v>23424</v>
      </c>
      <c r="G54" s="242">
        <v>22503.86</v>
      </c>
      <c r="H54" s="411">
        <f t="shared" si="2"/>
        <v>0.9607180669398907</v>
      </c>
    </row>
    <row r="55" spans="2:8">
      <c r="B55" s="246"/>
      <c r="C55" s="246"/>
      <c r="D55" s="90" t="s">
        <v>145</v>
      </c>
      <c r="E55" s="75" t="s">
        <v>298</v>
      </c>
      <c r="F55" s="242">
        <v>5200</v>
      </c>
      <c r="G55" s="242">
        <v>5262</v>
      </c>
      <c r="H55" s="411">
        <f t="shared" si="2"/>
        <v>1.0119230769230769</v>
      </c>
    </row>
    <row r="56" spans="2:8" ht="15.75" customHeight="1">
      <c r="B56" s="712" t="s">
        <v>297</v>
      </c>
      <c r="C56" s="713"/>
      <c r="D56" s="713"/>
      <c r="E56" s="714"/>
      <c r="F56" s="49">
        <v>0</v>
      </c>
      <c r="G56" s="49">
        <v>4468.2299999999996</v>
      </c>
      <c r="H56" s="224"/>
    </row>
    <row r="57" spans="2:8" ht="15.75" customHeight="1">
      <c r="B57" s="98"/>
      <c r="C57" s="96">
        <v>80130</v>
      </c>
      <c r="D57" s="718" t="s">
        <v>249</v>
      </c>
      <c r="E57" s="716"/>
      <c r="F57" s="716"/>
      <c r="G57" s="668"/>
      <c r="H57" s="717"/>
    </row>
    <row r="58" spans="2:8">
      <c r="B58" s="246"/>
      <c r="C58" s="250"/>
      <c r="D58" s="251"/>
      <c r="E58" s="249" t="s">
        <v>302</v>
      </c>
      <c r="F58" s="247">
        <v>10940</v>
      </c>
      <c r="G58" s="247">
        <v>10940</v>
      </c>
      <c r="H58" s="224">
        <f>+G58/F58*100%</f>
        <v>1</v>
      </c>
    </row>
    <row r="59" spans="2:8">
      <c r="B59" s="712" t="s">
        <v>301</v>
      </c>
      <c r="C59" s="713"/>
      <c r="D59" s="713"/>
      <c r="E59" s="714"/>
      <c r="F59" s="49">
        <v>0</v>
      </c>
      <c r="G59" s="49">
        <v>0</v>
      </c>
      <c r="H59" s="224"/>
    </row>
    <row r="60" spans="2:8" ht="53.25" customHeight="1">
      <c r="B60" s="246"/>
      <c r="C60" s="246"/>
      <c r="D60" s="90" t="s">
        <v>568</v>
      </c>
      <c r="E60" s="75" t="s">
        <v>569</v>
      </c>
      <c r="F60" s="49">
        <v>10940</v>
      </c>
      <c r="G60" s="49">
        <v>10940</v>
      </c>
      <c r="H60" s="411">
        <f t="shared" ref="H60:H68" si="3">+G60/F60*100%</f>
        <v>1</v>
      </c>
    </row>
    <row r="61" spans="2:8">
      <c r="B61" s="246"/>
      <c r="C61" s="246"/>
      <c r="D61" s="250"/>
      <c r="E61" s="249" t="s">
        <v>109</v>
      </c>
      <c r="F61" s="247">
        <v>10940</v>
      </c>
      <c r="G61" s="247">
        <v>10940</v>
      </c>
      <c r="H61" s="224">
        <f t="shared" si="3"/>
        <v>1</v>
      </c>
    </row>
    <row r="62" spans="2:8">
      <c r="B62" s="246"/>
      <c r="C62" s="246"/>
      <c r="D62" s="293">
        <v>4110</v>
      </c>
      <c r="E62" s="294" t="s">
        <v>202</v>
      </c>
      <c r="F62" s="242">
        <v>46</v>
      </c>
      <c r="G62" s="242">
        <v>46</v>
      </c>
      <c r="H62" s="411">
        <f t="shared" si="3"/>
        <v>1</v>
      </c>
    </row>
    <row r="63" spans="2:8">
      <c r="B63" s="246"/>
      <c r="C63" s="246"/>
      <c r="D63" s="293">
        <v>4120</v>
      </c>
      <c r="E63" s="294" t="s">
        <v>570</v>
      </c>
      <c r="F63" s="242">
        <v>8</v>
      </c>
      <c r="G63" s="242">
        <v>8</v>
      </c>
      <c r="H63" s="411">
        <f t="shared" si="3"/>
        <v>1</v>
      </c>
    </row>
    <row r="64" spans="2:8" ht="21" customHeight="1">
      <c r="B64" s="246"/>
      <c r="C64" s="246"/>
      <c r="D64" s="293">
        <v>4170</v>
      </c>
      <c r="E64" s="294" t="s">
        <v>194</v>
      </c>
      <c r="F64" s="242">
        <v>1156</v>
      </c>
      <c r="G64" s="242">
        <v>1156</v>
      </c>
      <c r="H64" s="411">
        <f t="shared" si="3"/>
        <v>1</v>
      </c>
    </row>
    <row r="65" spans="2:8">
      <c r="B65" s="246"/>
      <c r="C65" s="246"/>
      <c r="D65" s="90" t="s">
        <v>191</v>
      </c>
      <c r="E65" s="75" t="s">
        <v>190</v>
      </c>
      <c r="F65" s="242">
        <v>220</v>
      </c>
      <c r="G65" s="242">
        <v>220</v>
      </c>
      <c r="H65" s="411">
        <f t="shared" si="3"/>
        <v>1</v>
      </c>
    </row>
    <row r="66" spans="2:8" ht="31.5">
      <c r="B66" s="246"/>
      <c r="C66" s="246"/>
      <c r="D66" s="90" t="s">
        <v>185</v>
      </c>
      <c r="E66" s="75" t="s">
        <v>184</v>
      </c>
      <c r="F66" s="242">
        <v>750</v>
      </c>
      <c r="G66" s="242">
        <v>750</v>
      </c>
      <c r="H66" s="411">
        <f t="shared" si="3"/>
        <v>1</v>
      </c>
    </row>
    <row r="67" spans="2:8">
      <c r="B67" s="246"/>
      <c r="C67" s="246"/>
      <c r="D67" s="90" t="s">
        <v>175</v>
      </c>
      <c r="E67" s="75" t="s">
        <v>174</v>
      </c>
      <c r="F67" s="242">
        <v>8700</v>
      </c>
      <c r="G67" s="242">
        <v>8700</v>
      </c>
      <c r="H67" s="411">
        <f t="shared" si="3"/>
        <v>1</v>
      </c>
    </row>
    <row r="68" spans="2:8" ht="31.5">
      <c r="B68" s="246"/>
      <c r="C68" s="246"/>
      <c r="D68" s="90" t="s">
        <v>133</v>
      </c>
      <c r="E68" s="75" t="s">
        <v>312</v>
      </c>
      <c r="F68" s="242">
        <v>60</v>
      </c>
      <c r="G68" s="242">
        <v>60</v>
      </c>
      <c r="H68" s="411">
        <f t="shared" si="3"/>
        <v>1</v>
      </c>
    </row>
    <row r="69" spans="2:8">
      <c r="B69" s="712" t="s">
        <v>297</v>
      </c>
      <c r="C69" s="713"/>
      <c r="D69" s="713"/>
      <c r="E69" s="714"/>
      <c r="F69" s="49">
        <v>0</v>
      </c>
      <c r="G69" s="49">
        <v>0</v>
      </c>
      <c r="H69" s="224"/>
    </row>
  </sheetData>
  <mergeCells count="17">
    <mergeCell ref="G1:H1"/>
    <mergeCell ref="B3:H4"/>
    <mergeCell ref="C8:H8"/>
    <mergeCell ref="D9:H9"/>
    <mergeCell ref="B11:E11"/>
    <mergeCell ref="B19:E19"/>
    <mergeCell ref="C20:H20"/>
    <mergeCell ref="D21:H21"/>
    <mergeCell ref="B23:E23"/>
    <mergeCell ref="B39:E39"/>
    <mergeCell ref="B69:E69"/>
    <mergeCell ref="C40:H40"/>
    <mergeCell ref="D41:H41"/>
    <mergeCell ref="B43:E43"/>
    <mergeCell ref="B56:E56"/>
    <mergeCell ref="B59:E59"/>
    <mergeCell ref="D57:H57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L75"/>
  <sheetViews>
    <sheetView workbookViewId="0">
      <selection activeCell="E53" sqref="E53"/>
    </sheetView>
  </sheetViews>
  <sheetFormatPr defaultRowHeight="15"/>
  <cols>
    <col min="1" max="3" width="9.140625" style="414"/>
    <col min="4" max="4" width="33.28515625" style="414" customWidth="1"/>
    <col min="5" max="5" width="13.85546875" style="414" customWidth="1"/>
    <col min="6" max="6" width="13.28515625" style="414" customWidth="1"/>
    <col min="7" max="7" width="12.140625" style="414" customWidth="1"/>
    <col min="8" max="259" width="9.140625" style="414"/>
    <col min="260" max="260" width="33.28515625" style="414" customWidth="1"/>
    <col min="261" max="261" width="13.85546875" style="414" customWidth="1"/>
    <col min="262" max="262" width="13.28515625" style="414" customWidth="1"/>
    <col min="263" max="263" width="12.140625" style="414" customWidth="1"/>
    <col min="264" max="515" width="9.140625" style="414"/>
    <col min="516" max="516" width="33.28515625" style="414" customWidth="1"/>
    <col min="517" max="517" width="13.85546875" style="414" customWidth="1"/>
    <col min="518" max="518" width="13.28515625" style="414" customWidth="1"/>
    <col min="519" max="519" width="12.140625" style="414" customWidth="1"/>
    <col min="520" max="771" width="9.140625" style="414"/>
    <col min="772" max="772" width="33.28515625" style="414" customWidth="1"/>
    <col min="773" max="773" width="13.85546875" style="414" customWidth="1"/>
    <col min="774" max="774" width="13.28515625" style="414" customWidth="1"/>
    <col min="775" max="775" width="12.140625" style="414" customWidth="1"/>
    <col min="776" max="1027" width="9.140625" style="414"/>
    <col min="1028" max="1028" width="33.28515625" style="414" customWidth="1"/>
    <col min="1029" max="1029" width="13.85546875" style="414" customWidth="1"/>
    <col min="1030" max="1030" width="13.28515625" style="414" customWidth="1"/>
    <col min="1031" max="1031" width="12.140625" style="414" customWidth="1"/>
    <col min="1032" max="1283" width="9.140625" style="414"/>
    <col min="1284" max="1284" width="33.28515625" style="414" customWidth="1"/>
    <col min="1285" max="1285" width="13.85546875" style="414" customWidth="1"/>
    <col min="1286" max="1286" width="13.28515625" style="414" customWidth="1"/>
    <col min="1287" max="1287" width="12.140625" style="414" customWidth="1"/>
    <col min="1288" max="1539" width="9.140625" style="414"/>
    <col min="1540" max="1540" width="33.28515625" style="414" customWidth="1"/>
    <col min="1541" max="1541" width="13.85546875" style="414" customWidth="1"/>
    <col min="1542" max="1542" width="13.28515625" style="414" customWidth="1"/>
    <col min="1543" max="1543" width="12.140625" style="414" customWidth="1"/>
    <col min="1544" max="1795" width="9.140625" style="414"/>
    <col min="1796" max="1796" width="33.28515625" style="414" customWidth="1"/>
    <col min="1797" max="1797" width="13.85546875" style="414" customWidth="1"/>
    <col min="1798" max="1798" width="13.28515625" style="414" customWidth="1"/>
    <col min="1799" max="1799" width="12.140625" style="414" customWidth="1"/>
    <col min="1800" max="2051" width="9.140625" style="414"/>
    <col min="2052" max="2052" width="33.28515625" style="414" customWidth="1"/>
    <col min="2053" max="2053" width="13.85546875" style="414" customWidth="1"/>
    <col min="2054" max="2054" width="13.28515625" style="414" customWidth="1"/>
    <col min="2055" max="2055" width="12.140625" style="414" customWidth="1"/>
    <col min="2056" max="2307" width="9.140625" style="414"/>
    <col min="2308" max="2308" width="33.28515625" style="414" customWidth="1"/>
    <col min="2309" max="2309" width="13.85546875" style="414" customWidth="1"/>
    <col min="2310" max="2310" width="13.28515625" style="414" customWidth="1"/>
    <col min="2311" max="2311" width="12.140625" style="414" customWidth="1"/>
    <col min="2312" max="2563" width="9.140625" style="414"/>
    <col min="2564" max="2564" width="33.28515625" style="414" customWidth="1"/>
    <col min="2565" max="2565" width="13.85546875" style="414" customWidth="1"/>
    <col min="2566" max="2566" width="13.28515625" style="414" customWidth="1"/>
    <col min="2567" max="2567" width="12.140625" style="414" customWidth="1"/>
    <col min="2568" max="2819" width="9.140625" style="414"/>
    <col min="2820" max="2820" width="33.28515625" style="414" customWidth="1"/>
    <col min="2821" max="2821" width="13.85546875" style="414" customWidth="1"/>
    <col min="2822" max="2822" width="13.28515625" style="414" customWidth="1"/>
    <col min="2823" max="2823" width="12.140625" style="414" customWidth="1"/>
    <col min="2824" max="3075" width="9.140625" style="414"/>
    <col min="3076" max="3076" width="33.28515625" style="414" customWidth="1"/>
    <col min="3077" max="3077" width="13.85546875" style="414" customWidth="1"/>
    <col min="3078" max="3078" width="13.28515625" style="414" customWidth="1"/>
    <col min="3079" max="3079" width="12.140625" style="414" customWidth="1"/>
    <col min="3080" max="3331" width="9.140625" style="414"/>
    <col min="3332" max="3332" width="33.28515625" style="414" customWidth="1"/>
    <col min="3333" max="3333" width="13.85546875" style="414" customWidth="1"/>
    <col min="3334" max="3334" width="13.28515625" style="414" customWidth="1"/>
    <col min="3335" max="3335" width="12.140625" style="414" customWidth="1"/>
    <col min="3336" max="3587" width="9.140625" style="414"/>
    <col min="3588" max="3588" width="33.28515625" style="414" customWidth="1"/>
    <col min="3589" max="3589" width="13.85546875" style="414" customWidth="1"/>
    <col min="3590" max="3590" width="13.28515625" style="414" customWidth="1"/>
    <col min="3591" max="3591" width="12.140625" style="414" customWidth="1"/>
    <col min="3592" max="3843" width="9.140625" style="414"/>
    <col min="3844" max="3844" width="33.28515625" style="414" customWidth="1"/>
    <col min="3845" max="3845" width="13.85546875" style="414" customWidth="1"/>
    <col min="3846" max="3846" width="13.28515625" style="414" customWidth="1"/>
    <col min="3847" max="3847" width="12.140625" style="414" customWidth="1"/>
    <col min="3848" max="4099" width="9.140625" style="414"/>
    <col min="4100" max="4100" width="33.28515625" style="414" customWidth="1"/>
    <col min="4101" max="4101" width="13.85546875" style="414" customWidth="1"/>
    <col min="4102" max="4102" width="13.28515625" style="414" customWidth="1"/>
    <col min="4103" max="4103" width="12.140625" style="414" customWidth="1"/>
    <col min="4104" max="4355" width="9.140625" style="414"/>
    <col min="4356" max="4356" width="33.28515625" style="414" customWidth="1"/>
    <col min="4357" max="4357" width="13.85546875" style="414" customWidth="1"/>
    <col min="4358" max="4358" width="13.28515625" style="414" customWidth="1"/>
    <col min="4359" max="4359" width="12.140625" style="414" customWidth="1"/>
    <col min="4360" max="4611" width="9.140625" style="414"/>
    <col min="4612" max="4612" width="33.28515625" style="414" customWidth="1"/>
    <col min="4613" max="4613" width="13.85546875" style="414" customWidth="1"/>
    <col min="4614" max="4614" width="13.28515625" style="414" customWidth="1"/>
    <col min="4615" max="4615" width="12.140625" style="414" customWidth="1"/>
    <col min="4616" max="4867" width="9.140625" style="414"/>
    <col min="4868" max="4868" width="33.28515625" style="414" customWidth="1"/>
    <col min="4869" max="4869" width="13.85546875" style="414" customWidth="1"/>
    <col min="4870" max="4870" width="13.28515625" style="414" customWidth="1"/>
    <col min="4871" max="4871" width="12.140625" style="414" customWidth="1"/>
    <col min="4872" max="5123" width="9.140625" style="414"/>
    <col min="5124" max="5124" width="33.28515625" style="414" customWidth="1"/>
    <col min="5125" max="5125" width="13.85546875" style="414" customWidth="1"/>
    <col min="5126" max="5126" width="13.28515625" style="414" customWidth="1"/>
    <col min="5127" max="5127" width="12.140625" style="414" customWidth="1"/>
    <col min="5128" max="5379" width="9.140625" style="414"/>
    <col min="5380" max="5380" width="33.28515625" style="414" customWidth="1"/>
    <col min="5381" max="5381" width="13.85546875" style="414" customWidth="1"/>
    <col min="5382" max="5382" width="13.28515625" style="414" customWidth="1"/>
    <col min="5383" max="5383" width="12.140625" style="414" customWidth="1"/>
    <col min="5384" max="5635" width="9.140625" style="414"/>
    <col min="5636" max="5636" width="33.28515625" style="414" customWidth="1"/>
    <col min="5637" max="5637" width="13.85546875" style="414" customWidth="1"/>
    <col min="5638" max="5638" width="13.28515625" style="414" customWidth="1"/>
    <col min="5639" max="5639" width="12.140625" style="414" customWidth="1"/>
    <col min="5640" max="5891" width="9.140625" style="414"/>
    <col min="5892" max="5892" width="33.28515625" style="414" customWidth="1"/>
    <col min="5893" max="5893" width="13.85546875" style="414" customWidth="1"/>
    <col min="5894" max="5894" width="13.28515625" style="414" customWidth="1"/>
    <col min="5895" max="5895" width="12.140625" style="414" customWidth="1"/>
    <col min="5896" max="6147" width="9.140625" style="414"/>
    <col min="6148" max="6148" width="33.28515625" style="414" customWidth="1"/>
    <col min="6149" max="6149" width="13.85546875" style="414" customWidth="1"/>
    <col min="6150" max="6150" width="13.28515625" style="414" customWidth="1"/>
    <col min="6151" max="6151" width="12.140625" style="414" customWidth="1"/>
    <col min="6152" max="6403" width="9.140625" style="414"/>
    <col min="6404" max="6404" width="33.28515625" style="414" customWidth="1"/>
    <col min="6405" max="6405" width="13.85546875" style="414" customWidth="1"/>
    <col min="6406" max="6406" width="13.28515625" style="414" customWidth="1"/>
    <col min="6407" max="6407" width="12.140625" style="414" customWidth="1"/>
    <col min="6408" max="6659" width="9.140625" style="414"/>
    <col min="6660" max="6660" width="33.28515625" style="414" customWidth="1"/>
    <col min="6661" max="6661" width="13.85546875" style="414" customWidth="1"/>
    <col min="6662" max="6662" width="13.28515625" style="414" customWidth="1"/>
    <col min="6663" max="6663" width="12.140625" style="414" customWidth="1"/>
    <col min="6664" max="6915" width="9.140625" style="414"/>
    <col min="6916" max="6916" width="33.28515625" style="414" customWidth="1"/>
    <col min="6917" max="6917" width="13.85546875" style="414" customWidth="1"/>
    <col min="6918" max="6918" width="13.28515625" style="414" customWidth="1"/>
    <col min="6919" max="6919" width="12.140625" style="414" customWidth="1"/>
    <col min="6920" max="7171" width="9.140625" style="414"/>
    <col min="7172" max="7172" width="33.28515625" style="414" customWidth="1"/>
    <col min="7173" max="7173" width="13.85546875" style="414" customWidth="1"/>
    <col min="7174" max="7174" width="13.28515625" style="414" customWidth="1"/>
    <col min="7175" max="7175" width="12.140625" style="414" customWidth="1"/>
    <col min="7176" max="7427" width="9.140625" style="414"/>
    <col min="7428" max="7428" width="33.28515625" style="414" customWidth="1"/>
    <col min="7429" max="7429" width="13.85546875" style="414" customWidth="1"/>
    <col min="7430" max="7430" width="13.28515625" style="414" customWidth="1"/>
    <col min="7431" max="7431" width="12.140625" style="414" customWidth="1"/>
    <col min="7432" max="7683" width="9.140625" style="414"/>
    <col min="7684" max="7684" width="33.28515625" style="414" customWidth="1"/>
    <col min="7685" max="7685" width="13.85546875" style="414" customWidth="1"/>
    <col min="7686" max="7686" width="13.28515625" style="414" customWidth="1"/>
    <col min="7687" max="7687" width="12.140625" style="414" customWidth="1"/>
    <col min="7688" max="7939" width="9.140625" style="414"/>
    <col min="7940" max="7940" width="33.28515625" style="414" customWidth="1"/>
    <col min="7941" max="7941" width="13.85546875" style="414" customWidth="1"/>
    <col min="7942" max="7942" width="13.28515625" style="414" customWidth="1"/>
    <col min="7943" max="7943" width="12.140625" style="414" customWidth="1"/>
    <col min="7944" max="8195" width="9.140625" style="414"/>
    <col min="8196" max="8196" width="33.28515625" style="414" customWidth="1"/>
    <col min="8197" max="8197" width="13.85546875" style="414" customWidth="1"/>
    <col min="8198" max="8198" width="13.28515625" style="414" customWidth="1"/>
    <col min="8199" max="8199" width="12.140625" style="414" customWidth="1"/>
    <col min="8200" max="8451" width="9.140625" style="414"/>
    <col min="8452" max="8452" width="33.28515625" style="414" customWidth="1"/>
    <col min="8453" max="8453" width="13.85546875" style="414" customWidth="1"/>
    <col min="8454" max="8454" width="13.28515625" style="414" customWidth="1"/>
    <col min="8455" max="8455" width="12.140625" style="414" customWidth="1"/>
    <col min="8456" max="8707" width="9.140625" style="414"/>
    <col min="8708" max="8708" width="33.28515625" style="414" customWidth="1"/>
    <col min="8709" max="8709" width="13.85546875" style="414" customWidth="1"/>
    <col min="8710" max="8710" width="13.28515625" style="414" customWidth="1"/>
    <col min="8711" max="8711" width="12.140625" style="414" customWidth="1"/>
    <col min="8712" max="8963" width="9.140625" style="414"/>
    <col min="8964" max="8964" width="33.28515625" style="414" customWidth="1"/>
    <col min="8965" max="8965" width="13.85546875" style="414" customWidth="1"/>
    <col min="8966" max="8966" width="13.28515625" style="414" customWidth="1"/>
    <col min="8967" max="8967" width="12.140625" style="414" customWidth="1"/>
    <col min="8968" max="9219" width="9.140625" style="414"/>
    <col min="9220" max="9220" width="33.28515625" style="414" customWidth="1"/>
    <col min="9221" max="9221" width="13.85546875" style="414" customWidth="1"/>
    <col min="9222" max="9222" width="13.28515625" style="414" customWidth="1"/>
    <col min="9223" max="9223" width="12.140625" style="414" customWidth="1"/>
    <col min="9224" max="9475" width="9.140625" style="414"/>
    <col min="9476" max="9476" width="33.28515625" style="414" customWidth="1"/>
    <col min="9477" max="9477" width="13.85546875" style="414" customWidth="1"/>
    <col min="9478" max="9478" width="13.28515625" style="414" customWidth="1"/>
    <col min="9479" max="9479" width="12.140625" style="414" customWidth="1"/>
    <col min="9480" max="9731" width="9.140625" style="414"/>
    <col min="9732" max="9732" width="33.28515625" style="414" customWidth="1"/>
    <col min="9733" max="9733" width="13.85546875" style="414" customWidth="1"/>
    <col min="9734" max="9734" width="13.28515625" style="414" customWidth="1"/>
    <col min="9735" max="9735" width="12.140625" style="414" customWidth="1"/>
    <col min="9736" max="9987" width="9.140625" style="414"/>
    <col min="9988" max="9988" width="33.28515625" style="414" customWidth="1"/>
    <col min="9989" max="9989" width="13.85546875" style="414" customWidth="1"/>
    <col min="9990" max="9990" width="13.28515625" style="414" customWidth="1"/>
    <col min="9991" max="9991" width="12.140625" style="414" customWidth="1"/>
    <col min="9992" max="10243" width="9.140625" style="414"/>
    <col min="10244" max="10244" width="33.28515625" style="414" customWidth="1"/>
    <col min="10245" max="10245" width="13.85546875" style="414" customWidth="1"/>
    <col min="10246" max="10246" width="13.28515625" style="414" customWidth="1"/>
    <col min="10247" max="10247" width="12.140625" style="414" customWidth="1"/>
    <col min="10248" max="10499" width="9.140625" style="414"/>
    <col min="10500" max="10500" width="33.28515625" style="414" customWidth="1"/>
    <col min="10501" max="10501" width="13.85546875" style="414" customWidth="1"/>
    <col min="10502" max="10502" width="13.28515625" style="414" customWidth="1"/>
    <col min="10503" max="10503" width="12.140625" style="414" customWidth="1"/>
    <col min="10504" max="10755" width="9.140625" style="414"/>
    <col min="10756" max="10756" width="33.28515625" style="414" customWidth="1"/>
    <col min="10757" max="10757" width="13.85546875" style="414" customWidth="1"/>
    <col min="10758" max="10758" width="13.28515625" style="414" customWidth="1"/>
    <col min="10759" max="10759" width="12.140625" style="414" customWidth="1"/>
    <col min="10760" max="11011" width="9.140625" style="414"/>
    <col min="11012" max="11012" width="33.28515625" style="414" customWidth="1"/>
    <col min="11013" max="11013" width="13.85546875" style="414" customWidth="1"/>
    <col min="11014" max="11014" width="13.28515625" style="414" customWidth="1"/>
    <col min="11015" max="11015" width="12.140625" style="414" customWidth="1"/>
    <col min="11016" max="11267" width="9.140625" style="414"/>
    <col min="11268" max="11268" width="33.28515625" style="414" customWidth="1"/>
    <col min="11269" max="11269" width="13.85546875" style="414" customWidth="1"/>
    <col min="11270" max="11270" width="13.28515625" style="414" customWidth="1"/>
    <col min="11271" max="11271" width="12.140625" style="414" customWidth="1"/>
    <col min="11272" max="11523" width="9.140625" style="414"/>
    <col min="11524" max="11524" width="33.28515625" style="414" customWidth="1"/>
    <col min="11525" max="11525" width="13.85546875" style="414" customWidth="1"/>
    <col min="11526" max="11526" width="13.28515625" style="414" customWidth="1"/>
    <col min="11527" max="11527" width="12.140625" style="414" customWidth="1"/>
    <col min="11528" max="11779" width="9.140625" style="414"/>
    <col min="11780" max="11780" width="33.28515625" style="414" customWidth="1"/>
    <col min="11781" max="11781" width="13.85546875" style="414" customWidth="1"/>
    <col min="11782" max="11782" width="13.28515625" style="414" customWidth="1"/>
    <col min="11783" max="11783" width="12.140625" style="414" customWidth="1"/>
    <col min="11784" max="12035" width="9.140625" style="414"/>
    <col min="12036" max="12036" width="33.28515625" style="414" customWidth="1"/>
    <col min="12037" max="12037" width="13.85546875" style="414" customWidth="1"/>
    <col min="12038" max="12038" width="13.28515625" style="414" customWidth="1"/>
    <col min="12039" max="12039" width="12.140625" style="414" customWidth="1"/>
    <col min="12040" max="12291" width="9.140625" style="414"/>
    <col min="12292" max="12292" width="33.28515625" style="414" customWidth="1"/>
    <col min="12293" max="12293" width="13.85546875" style="414" customWidth="1"/>
    <col min="12294" max="12294" width="13.28515625" style="414" customWidth="1"/>
    <col min="12295" max="12295" width="12.140625" style="414" customWidth="1"/>
    <col min="12296" max="12547" width="9.140625" style="414"/>
    <col min="12548" max="12548" width="33.28515625" style="414" customWidth="1"/>
    <col min="12549" max="12549" width="13.85546875" style="414" customWidth="1"/>
    <col min="12550" max="12550" width="13.28515625" style="414" customWidth="1"/>
    <col min="12551" max="12551" width="12.140625" style="414" customWidth="1"/>
    <col min="12552" max="12803" width="9.140625" style="414"/>
    <col min="12804" max="12804" width="33.28515625" style="414" customWidth="1"/>
    <col min="12805" max="12805" width="13.85546875" style="414" customWidth="1"/>
    <col min="12806" max="12806" width="13.28515625" style="414" customWidth="1"/>
    <col min="12807" max="12807" width="12.140625" style="414" customWidth="1"/>
    <col min="12808" max="13059" width="9.140625" style="414"/>
    <col min="13060" max="13060" width="33.28515625" style="414" customWidth="1"/>
    <col min="13061" max="13061" width="13.85546875" style="414" customWidth="1"/>
    <col min="13062" max="13062" width="13.28515625" style="414" customWidth="1"/>
    <col min="13063" max="13063" width="12.140625" style="414" customWidth="1"/>
    <col min="13064" max="13315" width="9.140625" style="414"/>
    <col min="13316" max="13316" width="33.28515625" style="414" customWidth="1"/>
    <col min="13317" max="13317" width="13.85546875" style="414" customWidth="1"/>
    <col min="13318" max="13318" width="13.28515625" style="414" customWidth="1"/>
    <col min="13319" max="13319" width="12.140625" style="414" customWidth="1"/>
    <col min="13320" max="13571" width="9.140625" style="414"/>
    <col min="13572" max="13572" width="33.28515625" style="414" customWidth="1"/>
    <col min="13573" max="13573" width="13.85546875" style="414" customWidth="1"/>
    <col min="13574" max="13574" width="13.28515625" style="414" customWidth="1"/>
    <col min="13575" max="13575" width="12.140625" style="414" customWidth="1"/>
    <col min="13576" max="13827" width="9.140625" style="414"/>
    <col min="13828" max="13828" width="33.28515625" style="414" customWidth="1"/>
    <col min="13829" max="13829" width="13.85546875" style="414" customWidth="1"/>
    <col min="13830" max="13830" width="13.28515625" style="414" customWidth="1"/>
    <col min="13831" max="13831" width="12.140625" style="414" customWidth="1"/>
    <col min="13832" max="14083" width="9.140625" style="414"/>
    <col min="14084" max="14084" width="33.28515625" style="414" customWidth="1"/>
    <col min="14085" max="14085" width="13.85546875" style="414" customWidth="1"/>
    <col min="14086" max="14086" width="13.28515625" style="414" customWidth="1"/>
    <col min="14087" max="14087" width="12.140625" style="414" customWidth="1"/>
    <col min="14088" max="14339" width="9.140625" style="414"/>
    <col min="14340" max="14340" width="33.28515625" style="414" customWidth="1"/>
    <col min="14341" max="14341" width="13.85546875" style="414" customWidth="1"/>
    <col min="14342" max="14342" width="13.28515625" style="414" customWidth="1"/>
    <col min="14343" max="14343" width="12.140625" style="414" customWidth="1"/>
    <col min="14344" max="14595" width="9.140625" style="414"/>
    <col min="14596" max="14596" width="33.28515625" style="414" customWidth="1"/>
    <col min="14597" max="14597" width="13.85546875" style="414" customWidth="1"/>
    <col min="14598" max="14598" width="13.28515625" style="414" customWidth="1"/>
    <col min="14599" max="14599" width="12.140625" style="414" customWidth="1"/>
    <col min="14600" max="14851" width="9.140625" style="414"/>
    <col min="14852" max="14852" width="33.28515625" style="414" customWidth="1"/>
    <col min="14853" max="14853" width="13.85546875" style="414" customWidth="1"/>
    <col min="14854" max="14854" width="13.28515625" style="414" customWidth="1"/>
    <col min="14855" max="14855" width="12.140625" style="414" customWidth="1"/>
    <col min="14856" max="15107" width="9.140625" style="414"/>
    <col min="15108" max="15108" width="33.28515625" style="414" customWidth="1"/>
    <col min="15109" max="15109" width="13.85546875" style="414" customWidth="1"/>
    <col min="15110" max="15110" width="13.28515625" style="414" customWidth="1"/>
    <col min="15111" max="15111" width="12.140625" style="414" customWidth="1"/>
    <col min="15112" max="15363" width="9.140625" style="414"/>
    <col min="15364" max="15364" width="33.28515625" style="414" customWidth="1"/>
    <col min="15365" max="15365" width="13.85546875" style="414" customWidth="1"/>
    <col min="15366" max="15366" width="13.28515625" style="414" customWidth="1"/>
    <col min="15367" max="15367" width="12.140625" style="414" customWidth="1"/>
    <col min="15368" max="15619" width="9.140625" style="414"/>
    <col min="15620" max="15620" width="33.28515625" style="414" customWidth="1"/>
    <col min="15621" max="15621" width="13.85546875" style="414" customWidth="1"/>
    <col min="15622" max="15622" width="13.28515625" style="414" customWidth="1"/>
    <col min="15623" max="15623" width="12.140625" style="414" customWidth="1"/>
    <col min="15624" max="15875" width="9.140625" style="414"/>
    <col min="15876" max="15876" width="33.28515625" style="414" customWidth="1"/>
    <col min="15877" max="15877" width="13.85546875" style="414" customWidth="1"/>
    <col min="15878" max="15878" width="13.28515625" style="414" customWidth="1"/>
    <col min="15879" max="15879" width="12.140625" style="414" customWidth="1"/>
    <col min="15880" max="16131" width="9.140625" style="414"/>
    <col min="16132" max="16132" width="33.28515625" style="414" customWidth="1"/>
    <col min="16133" max="16133" width="13.85546875" style="414" customWidth="1"/>
    <col min="16134" max="16134" width="13.28515625" style="414" customWidth="1"/>
    <col min="16135" max="16135" width="12.140625" style="414" customWidth="1"/>
    <col min="16136" max="16384" width="9.140625" style="414"/>
  </cols>
  <sheetData>
    <row r="1" spans="1:38" ht="12.75" customHeight="1">
      <c r="A1" s="413" t="s">
        <v>582</v>
      </c>
      <c r="B1" s="413"/>
      <c r="C1" s="413"/>
      <c r="D1" s="413"/>
      <c r="E1" s="413"/>
      <c r="F1" s="788" t="s">
        <v>583</v>
      </c>
      <c r="G1" s="788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413"/>
    </row>
    <row r="2" spans="1:38" ht="12.75" customHeight="1">
      <c r="A2" s="413"/>
      <c r="B2" s="413"/>
      <c r="C2" s="413"/>
      <c r="D2" s="413"/>
      <c r="E2" s="413"/>
      <c r="F2" s="788" t="s">
        <v>116</v>
      </c>
      <c r="G2" s="788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  <c r="AF2" s="413"/>
      <c r="AG2" s="413"/>
      <c r="AH2" s="413"/>
      <c r="AI2" s="413"/>
      <c r="AJ2" s="413"/>
      <c r="AK2" s="413"/>
      <c r="AL2" s="413"/>
    </row>
    <row r="3" spans="1:38" ht="12.75" customHeight="1">
      <c r="A3" s="413"/>
      <c r="B3" s="413"/>
      <c r="C3" s="413"/>
      <c r="D3" s="413"/>
      <c r="E3" s="413"/>
      <c r="F3" s="788" t="s">
        <v>584</v>
      </c>
      <c r="G3" s="788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413"/>
      <c r="AH3" s="413"/>
      <c r="AI3" s="413"/>
      <c r="AJ3" s="413"/>
      <c r="AK3" s="413"/>
      <c r="AL3" s="413"/>
    </row>
    <row r="4" spans="1:38" ht="12.75" customHeight="1">
      <c r="A4" s="413"/>
      <c r="B4" s="413"/>
      <c r="C4" s="413"/>
      <c r="D4" s="413"/>
      <c r="E4" s="413"/>
      <c r="F4" s="788" t="s">
        <v>354</v>
      </c>
      <c r="G4" s="788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3"/>
      <c r="AC4" s="413"/>
      <c r="AD4" s="413"/>
      <c r="AE4" s="413"/>
      <c r="AF4" s="413"/>
      <c r="AG4" s="413"/>
      <c r="AH4" s="413"/>
      <c r="AI4" s="413"/>
      <c r="AJ4" s="413"/>
      <c r="AK4" s="413"/>
      <c r="AL4" s="413"/>
    </row>
    <row r="5" spans="1:38" ht="10.5" customHeight="1">
      <c r="A5" s="413"/>
      <c r="B5" s="413"/>
      <c r="C5" s="413"/>
      <c r="D5" s="413"/>
      <c r="E5" s="413"/>
      <c r="F5" s="415"/>
      <c r="G5" s="415"/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  <c r="U5" s="413"/>
      <c r="V5" s="413"/>
      <c r="W5" s="413"/>
      <c r="X5" s="413"/>
      <c r="Y5" s="413"/>
      <c r="Z5" s="413"/>
      <c r="AA5" s="413"/>
      <c r="AB5" s="413"/>
      <c r="AC5" s="413"/>
      <c r="AD5" s="413"/>
      <c r="AE5" s="413"/>
      <c r="AF5" s="413"/>
      <c r="AG5" s="413"/>
      <c r="AH5" s="413"/>
      <c r="AI5" s="413"/>
      <c r="AJ5" s="413"/>
      <c r="AK5" s="413"/>
      <c r="AL5" s="413"/>
    </row>
    <row r="6" spans="1:38">
      <c r="A6" s="413"/>
      <c r="B6" s="413"/>
      <c r="C6" s="413"/>
      <c r="D6" s="416" t="s">
        <v>585</v>
      </c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413"/>
      <c r="W6" s="413"/>
      <c r="X6" s="413"/>
      <c r="Y6" s="413"/>
      <c r="Z6" s="413"/>
      <c r="AA6" s="413"/>
      <c r="AB6" s="413"/>
      <c r="AC6" s="413"/>
      <c r="AD6" s="413"/>
      <c r="AE6" s="413"/>
      <c r="AF6" s="413"/>
      <c r="AG6" s="413"/>
      <c r="AH6" s="413"/>
      <c r="AI6" s="413"/>
      <c r="AJ6" s="413"/>
      <c r="AK6" s="413"/>
      <c r="AL6" s="413"/>
    </row>
    <row r="7" spans="1:38" s="418" customFormat="1" ht="15" customHeight="1">
      <c r="A7" s="787" t="s">
        <v>586</v>
      </c>
      <c r="B7" s="787"/>
      <c r="C7" s="787"/>
      <c r="D7" s="787"/>
      <c r="E7" s="787"/>
      <c r="F7" s="787"/>
      <c r="G7" s="78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417"/>
      <c r="AA7" s="417"/>
      <c r="AB7" s="417"/>
      <c r="AC7" s="417"/>
      <c r="AD7" s="417"/>
      <c r="AE7" s="417"/>
      <c r="AF7" s="417"/>
      <c r="AG7" s="417"/>
      <c r="AH7" s="417"/>
      <c r="AI7" s="417"/>
      <c r="AJ7" s="417"/>
      <c r="AK7" s="417"/>
      <c r="AL7" s="417"/>
    </row>
    <row r="8" spans="1:38" s="418" customFormat="1">
      <c r="A8" s="787" t="s">
        <v>587</v>
      </c>
      <c r="B8" s="787"/>
      <c r="C8" s="787"/>
      <c r="D8" s="787"/>
      <c r="E8" s="787"/>
      <c r="F8" s="787"/>
      <c r="G8" s="787"/>
      <c r="H8" s="417"/>
      <c r="I8" s="417"/>
      <c r="J8" s="417"/>
      <c r="K8" s="417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7"/>
      <c r="Z8" s="417"/>
      <c r="AA8" s="417"/>
      <c r="AB8" s="417"/>
      <c r="AC8" s="417"/>
      <c r="AD8" s="417"/>
      <c r="AE8" s="417"/>
      <c r="AF8" s="417"/>
      <c r="AG8" s="417"/>
      <c r="AH8" s="417"/>
      <c r="AI8" s="417"/>
      <c r="AJ8" s="417"/>
      <c r="AK8" s="417"/>
      <c r="AL8" s="417"/>
    </row>
    <row r="9" spans="1:38" s="418" customFormat="1" ht="10.5" customHeight="1">
      <c r="A9" s="419"/>
      <c r="B9" s="419"/>
      <c r="C9" s="419"/>
      <c r="D9" s="419"/>
      <c r="E9" s="419"/>
      <c r="F9" s="419"/>
      <c r="G9" s="419"/>
      <c r="H9" s="417"/>
      <c r="I9" s="417"/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7"/>
      <c r="X9" s="417"/>
      <c r="Y9" s="417"/>
      <c r="Z9" s="417"/>
      <c r="AA9" s="417"/>
      <c r="AB9" s="417"/>
      <c r="AC9" s="417"/>
      <c r="AD9" s="417"/>
      <c r="AE9" s="417"/>
      <c r="AF9" s="417"/>
      <c r="AG9" s="417"/>
      <c r="AH9" s="417"/>
      <c r="AI9" s="417"/>
      <c r="AJ9" s="417"/>
      <c r="AK9" s="417"/>
      <c r="AL9" s="417"/>
    </row>
    <row r="10" spans="1:38" s="418" customFormat="1" ht="52.5" customHeight="1">
      <c r="A10" s="419"/>
      <c r="B10" s="789" t="s">
        <v>588</v>
      </c>
      <c r="C10" s="790"/>
      <c r="D10" s="790"/>
      <c r="E10" s="790"/>
      <c r="F10" s="790"/>
      <c r="G10" s="790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  <c r="AI10" s="417"/>
      <c r="AJ10" s="417"/>
      <c r="AK10" s="417"/>
      <c r="AL10" s="417"/>
    </row>
    <row r="11" spans="1:38" ht="10.5" customHeight="1">
      <c r="A11" s="413"/>
      <c r="B11" s="413"/>
      <c r="C11" s="413"/>
      <c r="D11" s="413"/>
      <c r="E11" s="413"/>
      <c r="F11" s="413"/>
      <c r="G11" s="413"/>
      <c r="H11" s="413"/>
      <c r="I11" s="413"/>
      <c r="J11" s="413"/>
      <c r="K11" s="413"/>
      <c r="L11" s="413"/>
      <c r="M11" s="413"/>
      <c r="N11" s="413"/>
      <c r="O11" s="413"/>
      <c r="P11" s="413"/>
      <c r="Q11" s="413"/>
      <c r="R11" s="413"/>
      <c r="S11" s="413"/>
      <c r="T11" s="413"/>
      <c r="U11" s="413"/>
      <c r="V11" s="413"/>
      <c r="W11" s="413"/>
      <c r="X11" s="413"/>
      <c r="Y11" s="413"/>
      <c r="Z11" s="413"/>
      <c r="AA11" s="413"/>
      <c r="AB11" s="413"/>
      <c r="AC11" s="413"/>
      <c r="AD11" s="413"/>
      <c r="AE11" s="413"/>
      <c r="AF11" s="413"/>
      <c r="AG11" s="413"/>
      <c r="AH11" s="413"/>
      <c r="AI11" s="413"/>
      <c r="AJ11" s="413"/>
      <c r="AK11" s="413"/>
      <c r="AL11" s="413"/>
    </row>
    <row r="12" spans="1:38" ht="26.25">
      <c r="A12" s="420" t="s">
        <v>110</v>
      </c>
      <c r="B12" s="420" t="s">
        <v>258</v>
      </c>
      <c r="C12" s="420" t="s">
        <v>0</v>
      </c>
      <c r="D12" s="420" t="s">
        <v>436</v>
      </c>
      <c r="E12" s="421" t="s">
        <v>2</v>
      </c>
      <c r="F12" s="421" t="s">
        <v>3</v>
      </c>
      <c r="G12" s="421" t="s">
        <v>447</v>
      </c>
      <c r="H12" s="422"/>
      <c r="I12" s="422"/>
      <c r="J12" s="422"/>
      <c r="K12" s="422"/>
      <c r="L12" s="422"/>
      <c r="M12" s="413"/>
      <c r="N12" s="413"/>
      <c r="O12" s="413"/>
      <c r="P12" s="413"/>
      <c r="Q12" s="413"/>
      <c r="R12" s="413"/>
      <c r="S12" s="413"/>
      <c r="T12" s="413"/>
      <c r="U12" s="413"/>
      <c r="V12" s="413"/>
      <c r="W12" s="413"/>
      <c r="X12" s="413"/>
      <c r="Y12" s="413"/>
      <c r="Z12" s="413"/>
      <c r="AA12" s="413"/>
      <c r="AB12" s="413"/>
      <c r="AC12" s="413"/>
      <c r="AD12" s="413"/>
      <c r="AE12" s="413"/>
      <c r="AF12" s="413"/>
      <c r="AG12" s="413"/>
      <c r="AH12" s="413"/>
      <c r="AI12" s="413"/>
      <c r="AJ12" s="413"/>
      <c r="AK12" s="413"/>
      <c r="AL12" s="413"/>
    </row>
    <row r="13" spans="1:38" ht="26.25">
      <c r="A13" s="423">
        <v>900</v>
      </c>
      <c r="B13" s="423"/>
      <c r="C13" s="424"/>
      <c r="D13" s="425" t="s">
        <v>589</v>
      </c>
      <c r="E13" s="426"/>
      <c r="F13" s="426"/>
      <c r="G13" s="426"/>
      <c r="H13" s="427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13"/>
      <c r="AL13" s="413"/>
    </row>
    <row r="14" spans="1:38" ht="26.25">
      <c r="A14" s="423"/>
      <c r="B14" s="423">
        <v>90011</v>
      </c>
      <c r="C14" s="424"/>
      <c r="D14" s="425" t="s">
        <v>590</v>
      </c>
      <c r="E14" s="426"/>
      <c r="F14" s="426"/>
      <c r="G14" s="426"/>
      <c r="H14" s="427"/>
      <c r="I14" s="413"/>
      <c r="J14" s="413"/>
      <c r="K14" s="413"/>
      <c r="L14" s="413"/>
      <c r="M14" s="413"/>
      <c r="N14" s="413"/>
      <c r="O14" s="413"/>
      <c r="P14" s="413"/>
      <c r="Q14" s="413"/>
      <c r="R14" s="413"/>
      <c r="S14" s="413"/>
      <c r="T14" s="413"/>
      <c r="U14" s="413"/>
      <c r="V14" s="413"/>
      <c r="W14" s="413"/>
      <c r="X14" s="413"/>
      <c r="Y14" s="413"/>
      <c r="Z14" s="413"/>
      <c r="AA14" s="413"/>
      <c r="AB14" s="413"/>
      <c r="AC14" s="413"/>
      <c r="AD14" s="413"/>
      <c r="AE14" s="413"/>
      <c r="AF14" s="413"/>
      <c r="AG14" s="413"/>
      <c r="AH14" s="413"/>
      <c r="AI14" s="413"/>
      <c r="AJ14" s="413"/>
      <c r="AK14" s="413"/>
      <c r="AL14" s="413"/>
    </row>
    <row r="15" spans="1:38" ht="15" customHeight="1">
      <c r="A15" s="428"/>
      <c r="B15" s="428"/>
      <c r="C15" s="429"/>
      <c r="D15" s="430" t="s">
        <v>591</v>
      </c>
      <c r="E15" s="431">
        <v>135190</v>
      </c>
      <c r="F15" s="431">
        <v>135189.84</v>
      </c>
      <c r="G15" s="431">
        <f>F15/E15%</f>
        <v>99.999881648050888</v>
      </c>
      <c r="H15" s="427"/>
      <c r="I15" s="413"/>
      <c r="J15" s="413"/>
      <c r="K15" s="413"/>
      <c r="L15" s="413"/>
      <c r="M15" s="413"/>
      <c r="N15" s="413"/>
      <c r="O15" s="413"/>
      <c r="P15" s="413"/>
      <c r="Q15" s="413"/>
      <c r="R15" s="413"/>
      <c r="S15" s="413"/>
      <c r="T15" s="413"/>
      <c r="U15" s="413"/>
      <c r="V15" s="413"/>
      <c r="W15" s="413"/>
      <c r="X15" s="413"/>
      <c r="Y15" s="413"/>
      <c r="Z15" s="413"/>
      <c r="AA15" s="413"/>
      <c r="AB15" s="413"/>
      <c r="AC15" s="413"/>
      <c r="AD15" s="413"/>
      <c r="AE15" s="413"/>
      <c r="AF15" s="413"/>
      <c r="AG15" s="413"/>
      <c r="AH15" s="413"/>
      <c r="AI15" s="413"/>
      <c r="AJ15" s="413"/>
      <c r="AK15" s="413"/>
      <c r="AL15" s="413"/>
    </row>
    <row r="16" spans="1:38">
      <c r="A16" s="428"/>
      <c r="B16" s="428"/>
      <c r="C16" s="429"/>
      <c r="D16" s="430" t="s">
        <v>525</v>
      </c>
      <c r="E16" s="431">
        <f>E18+E17</f>
        <v>175000</v>
      </c>
      <c r="F16" s="431">
        <f>F18+F17</f>
        <v>235139.75999999998</v>
      </c>
      <c r="G16" s="431">
        <f>F16/E16%</f>
        <v>134.36557714285712</v>
      </c>
      <c r="H16" s="427"/>
      <c r="I16" s="413"/>
      <c r="J16" s="413"/>
      <c r="K16" s="413"/>
      <c r="L16" s="413"/>
      <c r="M16" s="413"/>
      <c r="N16" s="413"/>
      <c r="O16" s="413"/>
      <c r="P16" s="413"/>
      <c r="Q16" s="413"/>
      <c r="R16" s="413"/>
      <c r="S16" s="413"/>
      <c r="T16" s="413"/>
      <c r="U16" s="413"/>
      <c r="V16" s="413"/>
      <c r="W16" s="413"/>
      <c r="X16" s="413"/>
      <c r="Y16" s="413"/>
      <c r="Z16" s="413"/>
      <c r="AA16" s="413"/>
      <c r="AB16" s="413"/>
      <c r="AC16" s="413"/>
      <c r="AD16" s="413"/>
      <c r="AE16" s="413"/>
      <c r="AF16" s="413"/>
      <c r="AG16" s="413"/>
      <c r="AH16" s="413"/>
      <c r="AI16" s="413"/>
      <c r="AJ16" s="413"/>
      <c r="AK16" s="413"/>
      <c r="AL16" s="413"/>
    </row>
    <row r="17" spans="1:38" ht="37.5" customHeight="1">
      <c r="A17" s="428"/>
      <c r="B17" s="428"/>
      <c r="C17" s="429" t="s">
        <v>48</v>
      </c>
      <c r="D17" s="430" t="s">
        <v>592</v>
      </c>
      <c r="E17" s="431">
        <v>5000</v>
      </c>
      <c r="F17" s="431">
        <v>1147.3599999999999</v>
      </c>
      <c r="G17" s="431">
        <f t="shared" ref="G17:G27" si="0">F17/E17%</f>
        <v>22.947199999999999</v>
      </c>
      <c r="H17" s="427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3"/>
      <c r="AK17" s="413"/>
      <c r="AL17" s="413"/>
    </row>
    <row r="18" spans="1:38">
      <c r="A18" s="428"/>
      <c r="B18" s="428"/>
      <c r="C18" s="429" t="s">
        <v>15</v>
      </c>
      <c r="D18" s="430" t="s">
        <v>593</v>
      </c>
      <c r="E18" s="431">
        <v>170000</v>
      </c>
      <c r="F18" s="431">
        <v>233992.4</v>
      </c>
      <c r="G18" s="431">
        <f t="shared" si="0"/>
        <v>137.64258823529411</v>
      </c>
      <c r="H18" s="427"/>
      <c r="I18" s="413"/>
      <c r="J18" s="413"/>
      <c r="K18" s="413"/>
      <c r="L18" s="413"/>
      <c r="M18" s="413"/>
      <c r="N18" s="413"/>
      <c r="O18" s="413"/>
      <c r="P18" s="413"/>
      <c r="Q18" s="413"/>
      <c r="R18" s="413"/>
      <c r="S18" s="413"/>
      <c r="T18" s="413"/>
      <c r="U18" s="413"/>
      <c r="V18" s="413"/>
      <c r="W18" s="413"/>
      <c r="X18" s="413"/>
      <c r="Y18" s="413"/>
      <c r="Z18" s="413"/>
      <c r="AA18" s="413"/>
      <c r="AB18" s="413"/>
      <c r="AC18" s="413"/>
      <c r="AD18" s="413"/>
      <c r="AE18" s="413"/>
      <c r="AF18" s="413"/>
      <c r="AG18" s="413"/>
      <c r="AH18" s="413"/>
      <c r="AI18" s="413"/>
      <c r="AJ18" s="413"/>
      <c r="AK18" s="413"/>
      <c r="AL18" s="413"/>
    </row>
    <row r="19" spans="1:38" s="418" customFormat="1">
      <c r="A19" s="423"/>
      <c r="B19" s="423"/>
      <c r="C19" s="424"/>
      <c r="D19" s="425" t="s">
        <v>85</v>
      </c>
      <c r="E19" s="426">
        <f>E15+E16</f>
        <v>310190</v>
      </c>
      <c r="F19" s="426">
        <f>F15+F16</f>
        <v>370329.59999999998</v>
      </c>
      <c r="G19" s="431">
        <f t="shared" si="0"/>
        <v>119.38798800735032</v>
      </c>
      <c r="H19" s="432"/>
      <c r="I19" s="41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  <c r="W19" s="417"/>
      <c r="X19" s="417"/>
      <c r="Y19" s="417"/>
      <c r="Z19" s="417"/>
      <c r="AA19" s="417"/>
      <c r="AB19" s="417"/>
      <c r="AC19" s="417"/>
      <c r="AD19" s="417"/>
      <c r="AE19" s="417"/>
      <c r="AF19" s="417"/>
      <c r="AG19" s="417"/>
      <c r="AH19" s="417"/>
      <c r="AI19" s="417"/>
      <c r="AJ19" s="417"/>
      <c r="AK19" s="417"/>
      <c r="AL19" s="417"/>
    </row>
    <row r="20" spans="1:38">
      <c r="A20" s="428"/>
      <c r="B20" s="428"/>
      <c r="C20" s="429"/>
      <c r="D20" s="430" t="s">
        <v>594</v>
      </c>
      <c r="E20" s="431">
        <f>E21+E22+E23+E24+E25</f>
        <v>296590</v>
      </c>
      <c r="F20" s="431">
        <f>F21+F22+F23+F24</f>
        <v>88609.5</v>
      </c>
      <c r="G20" s="431">
        <f t="shared" si="0"/>
        <v>29.876091574227047</v>
      </c>
      <c r="H20" s="427"/>
      <c r="I20" s="413"/>
      <c r="J20" s="413"/>
      <c r="K20" s="413"/>
      <c r="L20" s="413"/>
      <c r="M20" s="413"/>
      <c r="N20" s="413"/>
      <c r="O20" s="413"/>
      <c r="P20" s="413"/>
      <c r="Q20" s="413"/>
      <c r="R20" s="413"/>
      <c r="S20" s="413"/>
      <c r="T20" s="413"/>
      <c r="U20" s="413"/>
      <c r="V20" s="413"/>
      <c r="W20" s="413"/>
      <c r="X20" s="413"/>
      <c r="Y20" s="413"/>
      <c r="Z20" s="413"/>
      <c r="AA20" s="413"/>
      <c r="AB20" s="413"/>
      <c r="AC20" s="413"/>
      <c r="AD20" s="413"/>
      <c r="AE20" s="413"/>
      <c r="AF20" s="413"/>
      <c r="AG20" s="413"/>
      <c r="AH20" s="413"/>
      <c r="AI20" s="413"/>
      <c r="AJ20" s="413"/>
      <c r="AK20" s="413"/>
      <c r="AL20" s="413"/>
    </row>
    <row r="21" spans="1:38" ht="51.75">
      <c r="A21" s="428"/>
      <c r="B21" s="428"/>
      <c r="C21" s="429" t="s">
        <v>40</v>
      </c>
      <c r="D21" s="430" t="s">
        <v>595</v>
      </c>
      <c r="E21" s="431">
        <v>25000</v>
      </c>
      <c r="F21" s="431">
        <v>21390</v>
      </c>
      <c r="G21" s="431">
        <f t="shared" si="0"/>
        <v>85.56</v>
      </c>
      <c r="H21" s="427"/>
      <c r="I21" s="413"/>
      <c r="J21" s="413"/>
      <c r="K21" s="413"/>
      <c r="L21" s="413"/>
      <c r="M21" s="413"/>
      <c r="N21" s="413"/>
      <c r="O21" s="413"/>
      <c r="P21" s="413"/>
      <c r="Q21" s="413"/>
      <c r="R21" s="413"/>
      <c r="S21" s="413"/>
      <c r="T21" s="413"/>
      <c r="U21" s="413"/>
      <c r="V21" s="413"/>
      <c r="W21" s="413"/>
      <c r="X21" s="413"/>
      <c r="Y21" s="413"/>
      <c r="Z21" s="413"/>
      <c r="AA21" s="413"/>
      <c r="AB21" s="413"/>
      <c r="AC21" s="413"/>
      <c r="AD21" s="413"/>
      <c r="AE21" s="413"/>
      <c r="AF21" s="413"/>
      <c r="AG21" s="413"/>
      <c r="AH21" s="413"/>
      <c r="AI21" s="413"/>
      <c r="AJ21" s="413"/>
      <c r="AK21" s="413"/>
      <c r="AL21" s="413"/>
    </row>
    <row r="22" spans="1:38" ht="64.5">
      <c r="A22" s="428"/>
      <c r="B22" s="428"/>
      <c r="C22" s="429" t="s">
        <v>596</v>
      </c>
      <c r="D22" s="430" t="s">
        <v>597</v>
      </c>
      <c r="E22" s="431">
        <v>21400</v>
      </c>
      <c r="F22" s="431">
        <v>20000</v>
      </c>
      <c r="G22" s="431">
        <f t="shared" si="0"/>
        <v>93.45794392523365</v>
      </c>
      <c r="H22" s="427"/>
      <c r="I22" s="413"/>
      <c r="J22" s="413"/>
      <c r="K22" s="413"/>
      <c r="L22" s="413"/>
      <c r="M22" s="413"/>
      <c r="N22" s="413"/>
      <c r="O22" s="413"/>
      <c r="P22" s="413"/>
      <c r="Q22" s="413"/>
      <c r="R22" s="413"/>
      <c r="S22" s="413"/>
      <c r="T22" s="413"/>
      <c r="U22" s="413"/>
      <c r="V22" s="413"/>
      <c r="W22" s="413"/>
      <c r="X22" s="413"/>
      <c r="Y22" s="413"/>
      <c r="Z22" s="413"/>
      <c r="AA22" s="413"/>
      <c r="AB22" s="413"/>
      <c r="AC22" s="413"/>
      <c r="AD22" s="413"/>
      <c r="AE22" s="413"/>
      <c r="AF22" s="413"/>
      <c r="AG22" s="413"/>
      <c r="AH22" s="413"/>
      <c r="AI22" s="413"/>
      <c r="AJ22" s="413"/>
      <c r="AK22" s="413"/>
      <c r="AL22" s="413"/>
    </row>
    <row r="23" spans="1:38">
      <c r="A23" s="428"/>
      <c r="B23" s="428"/>
      <c r="C23" s="429" t="s">
        <v>191</v>
      </c>
      <c r="D23" s="430" t="s">
        <v>598</v>
      </c>
      <c r="E23" s="431">
        <v>27000</v>
      </c>
      <c r="F23" s="431">
        <v>23747.5</v>
      </c>
      <c r="G23" s="431">
        <f t="shared" si="0"/>
        <v>87.953703703703709</v>
      </c>
      <c r="H23" s="427"/>
      <c r="I23" s="413"/>
      <c r="J23" s="413"/>
      <c r="K23" s="413"/>
      <c r="L23" s="413"/>
      <c r="M23" s="413"/>
      <c r="N23" s="413"/>
      <c r="O23" s="413"/>
      <c r="P23" s="413"/>
      <c r="Q23" s="413"/>
      <c r="R23" s="413"/>
      <c r="S23" s="413"/>
      <c r="T23" s="413"/>
      <c r="U23" s="413"/>
      <c r="V23" s="413"/>
      <c r="W23" s="413"/>
      <c r="X23" s="413"/>
      <c r="Y23" s="413"/>
      <c r="Z23" s="413"/>
      <c r="AA23" s="413"/>
      <c r="AB23" s="413"/>
      <c r="AC23" s="413"/>
      <c r="AD23" s="413"/>
      <c r="AE23" s="413"/>
      <c r="AF23" s="413"/>
      <c r="AG23" s="413"/>
      <c r="AH23" s="413"/>
      <c r="AI23" s="413"/>
      <c r="AJ23" s="413"/>
      <c r="AK23" s="413"/>
      <c r="AL23" s="413"/>
    </row>
    <row r="24" spans="1:38">
      <c r="A24" s="428"/>
      <c r="B24" s="428"/>
      <c r="C24" s="429" t="s">
        <v>175</v>
      </c>
      <c r="D24" s="430" t="s">
        <v>599</v>
      </c>
      <c r="E24" s="431">
        <v>40000</v>
      </c>
      <c r="F24" s="431">
        <v>23472</v>
      </c>
      <c r="G24" s="431">
        <f t="shared" si="0"/>
        <v>58.68</v>
      </c>
      <c r="H24" s="427"/>
      <c r="I24" s="413"/>
      <c r="J24" s="413"/>
      <c r="K24" s="413"/>
      <c r="L24" s="413"/>
      <c r="M24" s="413"/>
      <c r="N24" s="413"/>
      <c r="O24" s="413"/>
      <c r="P24" s="413"/>
      <c r="Q24" s="413"/>
      <c r="R24" s="413"/>
      <c r="S24" s="413"/>
      <c r="T24" s="413"/>
      <c r="U24" s="413"/>
      <c r="V24" s="413"/>
      <c r="W24" s="413"/>
      <c r="X24" s="413"/>
      <c r="Y24" s="413"/>
      <c r="Z24" s="413"/>
      <c r="AA24" s="413"/>
      <c r="AB24" s="413"/>
      <c r="AC24" s="413"/>
      <c r="AD24" s="413"/>
      <c r="AE24" s="413"/>
      <c r="AF24" s="413"/>
      <c r="AG24" s="413"/>
      <c r="AH24" s="413"/>
      <c r="AI24" s="413"/>
      <c r="AJ24" s="413"/>
      <c r="AK24" s="413"/>
      <c r="AL24" s="413"/>
    </row>
    <row r="25" spans="1:38" ht="26.25">
      <c r="A25" s="428"/>
      <c r="B25" s="428"/>
      <c r="C25" s="429" t="s">
        <v>600</v>
      </c>
      <c r="D25" s="430" t="s">
        <v>601</v>
      </c>
      <c r="E25" s="431">
        <v>183190</v>
      </c>
      <c r="F25" s="431">
        <v>0</v>
      </c>
      <c r="G25" s="431">
        <f t="shared" si="0"/>
        <v>0</v>
      </c>
      <c r="H25" s="427"/>
      <c r="I25" s="413"/>
      <c r="J25" s="413"/>
      <c r="K25" s="413"/>
      <c r="L25" s="413"/>
      <c r="M25" s="413"/>
      <c r="N25" s="413"/>
      <c r="O25" s="413"/>
      <c r="P25" s="413"/>
      <c r="Q25" s="413"/>
      <c r="R25" s="413"/>
      <c r="S25" s="413"/>
      <c r="T25" s="413"/>
      <c r="U25" s="413"/>
      <c r="V25" s="413"/>
      <c r="W25" s="413"/>
      <c r="X25" s="413"/>
      <c r="Y25" s="413"/>
      <c r="Z25" s="413"/>
      <c r="AA25" s="413"/>
      <c r="AB25" s="413"/>
      <c r="AC25" s="413"/>
      <c r="AD25" s="413"/>
      <c r="AE25" s="413"/>
      <c r="AF25" s="413"/>
      <c r="AG25" s="413"/>
      <c r="AH25" s="413"/>
      <c r="AI25" s="413"/>
      <c r="AJ25" s="413"/>
      <c r="AK25" s="413"/>
      <c r="AL25" s="413"/>
    </row>
    <row r="26" spans="1:38">
      <c r="A26" s="428"/>
      <c r="B26" s="428"/>
      <c r="C26" s="429"/>
      <c r="D26" s="430" t="s">
        <v>602</v>
      </c>
      <c r="E26" s="431">
        <v>13600</v>
      </c>
      <c r="F26" s="431">
        <v>281720.09999999998</v>
      </c>
      <c r="G26" s="431">
        <f>F26/E26%</f>
        <v>2071.4713235294116</v>
      </c>
      <c r="H26" s="427"/>
      <c r="I26" s="413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3"/>
      <c r="AC26" s="413"/>
      <c r="AD26" s="413"/>
      <c r="AE26" s="413"/>
      <c r="AF26" s="413"/>
      <c r="AG26" s="413"/>
      <c r="AH26" s="413"/>
      <c r="AI26" s="413"/>
      <c r="AJ26" s="413"/>
      <c r="AK26" s="413"/>
      <c r="AL26" s="413"/>
    </row>
    <row r="27" spans="1:38" s="418" customFormat="1">
      <c r="A27" s="423"/>
      <c r="B27" s="423"/>
      <c r="C27" s="424"/>
      <c r="D27" s="425" t="s">
        <v>85</v>
      </c>
      <c r="E27" s="426">
        <f>E20+E26</f>
        <v>310190</v>
      </c>
      <c r="F27" s="426">
        <f>F20+F26</f>
        <v>370329.59999999998</v>
      </c>
      <c r="G27" s="431">
        <f t="shared" si="0"/>
        <v>119.38798800735032</v>
      </c>
      <c r="H27" s="432"/>
      <c r="I27" s="417"/>
      <c r="J27" s="417"/>
      <c r="K27" s="417"/>
      <c r="L27" s="417"/>
      <c r="M27" s="417"/>
      <c r="N27" s="417"/>
      <c r="O27" s="417"/>
      <c r="P27" s="417"/>
      <c r="Q27" s="417"/>
      <c r="R27" s="417"/>
      <c r="S27" s="417"/>
      <c r="T27" s="417"/>
      <c r="U27" s="417"/>
      <c r="V27" s="417"/>
      <c r="W27" s="417"/>
      <c r="X27" s="417"/>
      <c r="Y27" s="417"/>
      <c r="Z27" s="417"/>
      <c r="AA27" s="417"/>
      <c r="AB27" s="417"/>
      <c r="AC27" s="417"/>
      <c r="AD27" s="417"/>
      <c r="AE27" s="417"/>
      <c r="AF27" s="417"/>
      <c r="AG27" s="417"/>
      <c r="AH27" s="417"/>
      <c r="AI27" s="417"/>
      <c r="AJ27" s="417"/>
      <c r="AK27" s="417"/>
      <c r="AL27" s="417"/>
    </row>
    <row r="28" spans="1:38" s="418" customFormat="1" ht="10.5" customHeight="1">
      <c r="A28" s="433"/>
      <c r="B28" s="433"/>
      <c r="C28" s="434"/>
      <c r="D28" s="435"/>
      <c r="E28" s="436"/>
      <c r="F28" s="436"/>
      <c r="G28" s="437"/>
      <c r="H28" s="432"/>
      <c r="I28" s="417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7"/>
      <c r="AC28" s="417"/>
      <c r="AD28" s="417"/>
      <c r="AE28" s="417"/>
      <c r="AF28" s="417"/>
      <c r="AG28" s="417"/>
      <c r="AH28" s="417"/>
      <c r="AI28" s="417"/>
      <c r="AJ28" s="417"/>
      <c r="AK28" s="417"/>
      <c r="AL28" s="417"/>
    </row>
    <row r="29" spans="1:38" s="418" customFormat="1" ht="40.5" customHeight="1">
      <c r="A29" s="433"/>
      <c r="B29" s="791" t="s">
        <v>603</v>
      </c>
      <c r="C29" s="791"/>
      <c r="D29" s="791"/>
      <c r="E29" s="791"/>
      <c r="F29" s="791"/>
      <c r="G29" s="791"/>
      <c r="H29" s="432"/>
      <c r="I29" s="417"/>
      <c r="J29" s="417"/>
      <c r="K29" s="417"/>
      <c r="L29" s="417"/>
      <c r="M29" s="417"/>
      <c r="N29" s="417"/>
      <c r="O29" s="417"/>
      <c r="P29" s="417"/>
      <c r="Q29" s="417"/>
      <c r="R29" s="417"/>
      <c r="S29" s="417"/>
      <c r="T29" s="417"/>
      <c r="U29" s="417"/>
      <c r="V29" s="417"/>
      <c r="W29" s="417"/>
      <c r="X29" s="417"/>
      <c r="Y29" s="417"/>
      <c r="Z29" s="417"/>
      <c r="AA29" s="417"/>
      <c r="AB29" s="417"/>
      <c r="AC29" s="417"/>
      <c r="AD29" s="417"/>
      <c r="AE29" s="417"/>
      <c r="AF29" s="417"/>
      <c r="AG29" s="417"/>
      <c r="AH29" s="417"/>
      <c r="AI29" s="417"/>
      <c r="AJ29" s="417"/>
      <c r="AK29" s="417"/>
      <c r="AL29" s="417"/>
    </row>
    <row r="30" spans="1:38" s="418" customFormat="1" ht="27" customHeight="1">
      <c r="A30" s="433"/>
      <c r="B30" s="791" t="s">
        <v>604</v>
      </c>
      <c r="C30" s="791"/>
      <c r="D30" s="791"/>
      <c r="E30" s="791"/>
      <c r="F30" s="791"/>
      <c r="G30" s="791"/>
      <c r="H30" s="432"/>
      <c r="I30" s="417"/>
      <c r="J30" s="417"/>
      <c r="K30" s="417"/>
      <c r="L30" s="417"/>
      <c r="M30" s="417"/>
      <c r="N30" s="417"/>
      <c r="O30" s="417"/>
      <c r="P30" s="417"/>
      <c r="Q30" s="417"/>
      <c r="R30" s="417"/>
      <c r="S30" s="417"/>
      <c r="T30" s="417"/>
      <c r="U30" s="417"/>
      <c r="V30" s="417"/>
      <c r="W30" s="417"/>
      <c r="X30" s="417"/>
      <c r="Y30" s="417"/>
      <c r="Z30" s="417"/>
      <c r="AA30" s="417"/>
      <c r="AB30" s="417"/>
      <c r="AC30" s="417"/>
      <c r="AD30" s="417"/>
      <c r="AE30" s="417"/>
      <c r="AF30" s="417"/>
      <c r="AG30" s="417"/>
      <c r="AH30" s="417"/>
      <c r="AI30" s="417"/>
      <c r="AJ30" s="417"/>
      <c r="AK30" s="417"/>
      <c r="AL30" s="417"/>
    </row>
    <row r="31" spans="1:38" s="418" customFormat="1" ht="15" customHeight="1">
      <c r="A31" s="433"/>
      <c r="B31" s="791" t="s">
        <v>605</v>
      </c>
      <c r="C31" s="791"/>
      <c r="D31" s="791"/>
      <c r="E31" s="791"/>
      <c r="F31" s="791"/>
      <c r="G31" s="791"/>
      <c r="H31" s="432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417"/>
      <c r="Y31" s="417"/>
      <c r="Z31" s="417"/>
      <c r="AA31" s="417"/>
      <c r="AB31" s="417"/>
      <c r="AC31" s="417"/>
      <c r="AD31" s="417"/>
      <c r="AE31" s="417"/>
      <c r="AF31" s="417"/>
      <c r="AG31" s="417"/>
      <c r="AH31" s="417"/>
      <c r="AI31" s="417"/>
      <c r="AJ31" s="417"/>
      <c r="AK31" s="417"/>
      <c r="AL31" s="417"/>
    </row>
    <row r="32" spans="1:38" ht="10.5" customHeight="1">
      <c r="A32" s="438"/>
      <c r="B32" s="438"/>
      <c r="C32" s="439"/>
      <c r="D32" s="440"/>
      <c r="E32" s="437"/>
      <c r="F32" s="437"/>
      <c r="G32" s="437"/>
      <c r="H32" s="427"/>
      <c r="I32" s="413"/>
      <c r="J32" s="413"/>
      <c r="K32" s="413"/>
      <c r="L32" s="413"/>
      <c r="M32" s="413"/>
      <c r="N32" s="413"/>
      <c r="O32" s="413"/>
      <c r="P32" s="413"/>
      <c r="Q32" s="413"/>
      <c r="R32" s="413"/>
      <c r="S32" s="413"/>
      <c r="T32" s="413"/>
      <c r="U32" s="413"/>
      <c r="V32" s="413"/>
      <c r="W32" s="413"/>
      <c r="X32" s="413"/>
      <c r="Y32" s="413"/>
      <c r="Z32" s="413"/>
      <c r="AA32" s="413"/>
      <c r="AB32" s="413"/>
      <c r="AC32" s="413"/>
      <c r="AD32" s="413"/>
      <c r="AE32" s="413"/>
      <c r="AF32" s="413"/>
      <c r="AG32" s="413"/>
      <c r="AH32" s="413"/>
      <c r="AI32" s="413"/>
      <c r="AJ32" s="413"/>
      <c r="AK32" s="413"/>
      <c r="AL32" s="413"/>
    </row>
    <row r="33" spans="1:38">
      <c r="A33" s="792" t="s">
        <v>606</v>
      </c>
      <c r="B33" s="793" t="s">
        <v>607</v>
      </c>
      <c r="C33" s="793"/>
      <c r="D33" s="793"/>
      <c r="E33" s="793"/>
      <c r="F33" s="793"/>
      <c r="G33" s="793"/>
      <c r="H33" s="427"/>
      <c r="I33" s="413"/>
      <c r="J33" s="413"/>
      <c r="K33" s="413"/>
      <c r="L33" s="413"/>
      <c r="M33" s="413"/>
      <c r="N33" s="413"/>
      <c r="O33" s="413"/>
      <c r="P33" s="413"/>
      <c r="Q33" s="413"/>
      <c r="R33" s="413"/>
      <c r="S33" s="413"/>
      <c r="T33" s="413"/>
      <c r="U33" s="413"/>
      <c r="V33" s="413"/>
      <c r="W33" s="413"/>
      <c r="X33" s="413"/>
      <c r="Y33" s="413"/>
      <c r="Z33" s="413"/>
      <c r="AA33" s="413"/>
      <c r="AB33" s="413"/>
      <c r="AC33" s="413"/>
      <c r="AD33" s="413"/>
      <c r="AE33" s="413"/>
      <c r="AF33" s="413"/>
      <c r="AG33" s="413"/>
      <c r="AH33" s="413"/>
      <c r="AI33" s="413"/>
      <c r="AJ33" s="413"/>
      <c r="AK33" s="413"/>
      <c r="AL33" s="413"/>
    </row>
    <row r="34" spans="1:38" ht="33.75" customHeight="1">
      <c r="A34" s="792"/>
      <c r="B34" s="794" t="s">
        <v>608</v>
      </c>
      <c r="C34" s="794"/>
      <c r="D34" s="794"/>
      <c r="E34" s="794"/>
      <c r="F34" s="794"/>
      <c r="G34" s="794"/>
      <c r="H34" s="427"/>
      <c r="I34" s="413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3"/>
      <c r="AC34" s="413"/>
      <c r="AD34" s="413"/>
      <c r="AE34" s="413"/>
      <c r="AF34" s="413"/>
      <c r="AG34" s="413"/>
      <c r="AH34" s="413"/>
      <c r="AI34" s="413"/>
      <c r="AJ34" s="413"/>
      <c r="AK34" s="413"/>
      <c r="AL34" s="413"/>
    </row>
    <row r="35" spans="1:38" ht="30" customHeight="1">
      <c r="A35" s="441"/>
      <c r="B35" s="794" t="s">
        <v>609</v>
      </c>
      <c r="C35" s="794"/>
      <c r="D35" s="794"/>
      <c r="E35" s="794"/>
      <c r="F35" s="794"/>
      <c r="G35" s="794"/>
      <c r="H35" s="427"/>
      <c r="I35" s="413"/>
      <c r="J35" s="413"/>
      <c r="K35" s="413"/>
      <c r="L35" s="413"/>
      <c r="M35" s="413"/>
      <c r="N35" s="413"/>
      <c r="O35" s="413"/>
      <c r="P35" s="413"/>
      <c r="Q35" s="413"/>
      <c r="R35" s="413"/>
      <c r="S35" s="413"/>
      <c r="T35" s="413"/>
      <c r="U35" s="413"/>
      <c r="V35" s="413"/>
      <c r="W35" s="413"/>
      <c r="X35" s="413"/>
      <c r="Y35" s="413"/>
      <c r="Z35" s="413"/>
      <c r="AA35" s="413"/>
      <c r="AB35" s="413"/>
      <c r="AC35" s="413"/>
      <c r="AD35" s="413"/>
      <c r="AE35" s="413"/>
      <c r="AF35" s="413"/>
      <c r="AG35" s="413"/>
      <c r="AH35" s="413"/>
      <c r="AI35" s="413"/>
      <c r="AJ35" s="413"/>
      <c r="AK35" s="413"/>
      <c r="AL35" s="413"/>
    </row>
    <row r="36" spans="1:38" ht="29.25" customHeight="1">
      <c r="A36" s="438" t="s">
        <v>610</v>
      </c>
      <c r="B36" s="794" t="s">
        <v>611</v>
      </c>
      <c r="C36" s="794"/>
      <c r="D36" s="794"/>
      <c r="E36" s="794"/>
      <c r="F36" s="794"/>
      <c r="G36" s="794"/>
      <c r="H36" s="427"/>
      <c r="I36" s="413"/>
      <c r="J36" s="413"/>
      <c r="K36" s="413"/>
      <c r="L36" s="413"/>
      <c r="M36" s="413"/>
      <c r="N36" s="413"/>
      <c r="O36" s="413"/>
      <c r="P36" s="413"/>
      <c r="Q36" s="413"/>
      <c r="R36" s="413"/>
      <c r="S36" s="413"/>
      <c r="T36" s="413"/>
      <c r="U36" s="413"/>
      <c r="V36" s="413"/>
      <c r="W36" s="413"/>
      <c r="X36" s="413"/>
      <c r="Y36" s="413"/>
      <c r="Z36" s="413"/>
      <c r="AA36" s="413"/>
      <c r="AB36" s="413"/>
      <c r="AC36" s="413"/>
      <c r="AD36" s="413"/>
      <c r="AE36" s="413"/>
      <c r="AF36" s="413"/>
      <c r="AG36" s="413"/>
      <c r="AH36" s="413"/>
      <c r="AI36" s="413"/>
      <c r="AJ36" s="413"/>
      <c r="AK36" s="413"/>
      <c r="AL36" s="413"/>
    </row>
    <row r="37" spans="1:38" ht="30.75" customHeight="1">
      <c r="A37" s="792" t="s">
        <v>612</v>
      </c>
      <c r="B37" s="794" t="s">
        <v>613</v>
      </c>
      <c r="C37" s="794"/>
      <c r="D37" s="794"/>
      <c r="E37" s="794"/>
      <c r="F37" s="794"/>
      <c r="G37" s="794"/>
      <c r="H37" s="427"/>
      <c r="I37" s="413"/>
      <c r="J37" s="413"/>
      <c r="K37" s="413"/>
      <c r="L37" s="413"/>
      <c r="M37" s="413"/>
      <c r="N37" s="413"/>
      <c r="O37" s="413"/>
      <c r="P37" s="413"/>
      <c r="Q37" s="413"/>
      <c r="R37" s="413"/>
      <c r="S37" s="413"/>
      <c r="T37" s="413"/>
      <c r="U37" s="413"/>
      <c r="V37" s="413"/>
      <c r="W37" s="413"/>
      <c r="X37" s="413"/>
      <c r="Y37" s="413"/>
      <c r="Z37" s="413"/>
      <c r="AA37" s="413"/>
      <c r="AB37" s="413"/>
      <c r="AC37" s="413"/>
      <c r="AD37" s="413"/>
      <c r="AE37" s="413"/>
      <c r="AF37" s="413"/>
      <c r="AG37" s="413"/>
      <c r="AH37" s="413"/>
      <c r="AI37" s="413"/>
      <c r="AJ37" s="413"/>
      <c r="AK37" s="413"/>
      <c r="AL37" s="413"/>
    </row>
    <row r="38" spans="1:38" ht="31.5" customHeight="1">
      <c r="A38" s="792"/>
      <c r="B38" s="794" t="s">
        <v>614</v>
      </c>
      <c r="C38" s="794"/>
      <c r="D38" s="794"/>
      <c r="E38" s="794"/>
      <c r="F38" s="794"/>
      <c r="G38" s="794"/>
      <c r="H38" s="427"/>
      <c r="I38" s="413"/>
      <c r="J38" s="413"/>
      <c r="K38" s="413"/>
      <c r="L38" s="413"/>
      <c r="M38" s="413"/>
      <c r="N38" s="413"/>
      <c r="O38" s="413"/>
      <c r="P38" s="413"/>
      <c r="Q38" s="413"/>
      <c r="R38" s="413"/>
      <c r="S38" s="413"/>
      <c r="T38" s="413"/>
      <c r="U38" s="413"/>
      <c r="V38" s="413"/>
      <c r="W38" s="413"/>
      <c r="X38" s="413"/>
      <c r="Y38" s="413"/>
      <c r="Z38" s="413"/>
      <c r="AA38" s="413"/>
      <c r="AB38" s="413"/>
      <c r="AC38" s="413"/>
      <c r="AD38" s="413"/>
      <c r="AE38" s="413"/>
      <c r="AF38" s="413"/>
      <c r="AG38" s="413"/>
      <c r="AH38" s="413"/>
      <c r="AI38" s="413"/>
      <c r="AJ38" s="413"/>
      <c r="AK38" s="413"/>
      <c r="AL38" s="413"/>
    </row>
    <row r="39" spans="1:38" ht="33" customHeight="1">
      <c r="A39" s="441"/>
      <c r="B39" s="794" t="s">
        <v>615</v>
      </c>
      <c r="C39" s="794"/>
      <c r="D39" s="794"/>
      <c r="E39" s="794"/>
      <c r="F39" s="794"/>
      <c r="G39" s="794"/>
      <c r="H39" s="427"/>
      <c r="I39" s="413"/>
      <c r="J39" s="413"/>
      <c r="K39" s="413"/>
      <c r="L39" s="413"/>
      <c r="M39" s="413"/>
      <c r="N39" s="413"/>
      <c r="O39" s="413"/>
      <c r="P39" s="413"/>
      <c r="Q39" s="413"/>
      <c r="R39" s="413"/>
      <c r="S39" s="413"/>
      <c r="T39" s="413"/>
      <c r="U39" s="413"/>
      <c r="V39" s="413"/>
      <c r="W39" s="413"/>
      <c r="X39" s="413"/>
      <c r="Y39" s="413"/>
      <c r="Z39" s="413"/>
      <c r="AA39" s="413"/>
      <c r="AB39" s="413"/>
      <c r="AC39" s="413"/>
      <c r="AD39" s="413"/>
      <c r="AE39" s="413"/>
      <c r="AF39" s="413"/>
      <c r="AG39" s="413"/>
      <c r="AH39" s="413"/>
      <c r="AI39" s="413"/>
      <c r="AJ39" s="413"/>
      <c r="AK39" s="413"/>
      <c r="AL39" s="413"/>
    </row>
    <row r="40" spans="1:38" ht="30.75" customHeight="1">
      <c r="A40" s="792" t="s">
        <v>616</v>
      </c>
      <c r="B40" s="794" t="s">
        <v>617</v>
      </c>
      <c r="C40" s="794"/>
      <c r="D40" s="794"/>
      <c r="E40" s="794"/>
      <c r="F40" s="794"/>
      <c r="G40" s="794"/>
      <c r="H40" s="427"/>
      <c r="I40" s="413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3"/>
      <c r="AC40" s="413"/>
      <c r="AD40" s="413"/>
      <c r="AE40" s="413"/>
      <c r="AF40" s="413"/>
      <c r="AG40" s="413"/>
      <c r="AH40" s="413"/>
      <c r="AI40" s="413"/>
      <c r="AJ40" s="413"/>
      <c r="AK40" s="413"/>
      <c r="AL40" s="413"/>
    </row>
    <row r="41" spans="1:38" ht="31.5" customHeight="1">
      <c r="A41" s="792"/>
      <c r="B41" s="794" t="s">
        <v>618</v>
      </c>
      <c r="C41" s="794"/>
      <c r="D41" s="794"/>
      <c r="E41" s="794"/>
      <c r="F41" s="794"/>
      <c r="G41" s="794"/>
      <c r="H41" s="427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3"/>
      <c r="AL41" s="413"/>
    </row>
    <row r="42" spans="1:38" ht="32.25" customHeight="1">
      <c r="A42" s="792"/>
      <c r="B42" s="794" t="s">
        <v>619</v>
      </c>
      <c r="C42" s="794"/>
      <c r="D42" s="794"/>
      <c r="E42" s="794"/>
      <c r="F42" s="794"/>
      <c r="G42" s="794"/>
      <c r="H42" s="427"/>
      <c r="I42" s="413"/>
      <c r="J42" s="413"/>
      <c r="K42" s="413"/>
      <c r="L42" s="413"/>
      <c r="M42" s="413"/>
      <c r="N42" s="413"/>
      <c r="O42" s="413"/>
      <c r="P42" s="413"/>
      <c r="Q42" s="413"/>
      <c r="R42" s="413"/>
      <c r="S42" s="413"/>
      <c r="T42" s="413"/>
      <c r="U42" s="413"/>
      <c r="V42" s="413"/>
      <c r="W42" s="413"/>
      <c r="X42" s="413"/>
      <c r="Y42" s="413"/>
      <c r="Z42" s="413"/>
      <c r="AA42" s="413"/>
      <c r="AB42" s="413"/>
      <c r="AC42" s="413"/>
      <c r="AD42" s="413"/>
      <c r="AE42" s="413"/>
      <c r="AF42" s="413"/>
      <c r="AG42" s="413"/>
      <c r="AH42" s="413"/>
      <c r="AI42" s="413"/>
      <c r="AJ42" s="413"/>
      <c r="AK42" s="413"/>
      <c r="AL42" s="413"/>
    </row>
    <row r="43" spans="1:38" ht="45.75" customHeight="1">
      <c r="A43" s="438"/>
      <c r="B43" s="791" t="s">
        <v>620</v>
      </c>
      <c r="C43" s="791"/>
      <c r="D43" s="791"/>
      <c r="E43" s="791"/>
      <c r="F43" s="791"/>
      <c r="G43" s="791"/>
      <c r="H43" s="427"/>
      <c r="I43" s="413"/>
      <c r="J43" s="413"/>
      <c r="K43" s="413"/>
      <c r="L43" s="413"/>
      <c r="M43" s="413"/>
      <c r="N43" s="413"/>
      <c r="O43" s="413"/>
      <c r="P43" s="413"/>
      <c r="Q43" s="413"/>
      <c r="R43" s="413"/>
      <c r="S43" s="413"/>
      <c r="T43" s="413"/>
      <c r="U43" s="413"/>
      <c r="V43" s="413"/>
      <c r="W43" s="413"/>
      <c r="X43" s="413"/>
      <c r="Y43" s="413"/>
      <c r="Z43" s="413"/>
      <c r="AA43" s="413"/>
      <c r="AB43" s="413"/>
      <c r="AC43" s="413"/>
      <c r="AD43" s="413"/>
      <c r="AE43" s="413"/>
      <c r="AF43" s="413"/>
      <c r="AG43" s="413"/>
      <c r="AH43" s="413"/>
      <c r="AI43" s="413"/>
      <c r="AJ43" s="413"/>
      <c r="AK43" s="413"/>
      <c r="AL43" s="413"/>
    </row>
    <row r="44" spans="1:38">
      <c r="A44" s="413"/>
      <c r="B44" s="795"/>
      <c r="C44" s="795"/>
      <c r="D44" s="795"/>
      <c r="E44" s="795"/>
      <c r="F44" s="795"/>
      <c r="G44" s="795"/>
      <c r="H44" s="427"/>
      <c r="I44" s="413"/>
      <c r="J44" s="413"/>
      <c r="K44" s="413"/>
      <c r="L44" s="413"/>
      <c r="M44" s="413"/>
      <c r="N44" s="413"/>
      <c r="O44" s="413"/>
      <c r="P44" s="413"/>
      <c r="Q44" s="413"/>
      <c r="R44" s="413"/>
      <c r="S44" s="413"/>
      <c r="T44" s="413"/>
      <c r="U44" s="413"/>
      <c r="V44" s="413"/>
      <c r="W44" s="413"/>
      <c r="X44" s="413"/>
      <c r="Y44" s="413"/>
      <c r="Z44" s="413"/>
      <c r="AA44" s="413"/>
      <c r="AB44" s="413"/>
      <c r="AC44" s="413"/>
      <c r="AD44" s="413"/>
      <c r="AE44" s="413"/>
      <c r="AF44" s="413"/>
      <c r="AG44" s="413"/>
      <c r="AH44" s="413"/>
      <c r="AI44" s="413"/>
      <c r="AJ44" s="413"/>
      <c r="AK44" s="413"/>
      <c r="AL44" s="413"/>
    </row>
    <row r="45" spans="1:38">
      <c r="A45" s="413"/>
      <c r="B45" s="413"/>
      <c r="C45" s="442"/>
      <c r="D45" s="422"/>
      <c r="E45" s="427"/>
      <c r="F45" s="427"/>
      <c r="G45" s="427"/>
      <c r="H45" s="427"/>
      <c r="I45" s="413"/>
      <c r="J45" s="413"/>
      <c r="K45" s="413"/>
      <c r="L45" s="413"/>
      <c r="M45" s="413"/>
      <c r="N45" s="413"/>
      <c r="O45" s="413"/>
      <c r="P45" s="413"/>
      <c r="Q45" s="413"/>
      <c r="R45" s="413"/>
      <c r="S45" s="413"/>
      <c r="T45" s="413"/>
      <c r="U45" s="413"/>
      <c r="V45" s="413"/>
      <c r="W45" s="413"/>
      <c r="X45" s="413"/>
      <c r="Y45" s="413"/>
      <c r="Z45" s="413"/>
      <c r="AA45" s="413"/>
      <c r="AB45" s="413"/>
      <c r="AC45" s="413"/>
      <c r="AD45" s="413"/>
      <c r="AE45" s="413"/>
      <c r="AF45" s="413"/>
      <c r="AG45" s="413"/>
      <c r="AH45" s="413"/>
      <c r="AI45" s="413"/>
      <c r="AJ45" s="413"/>
      <c r="AK45" s="413"/>
      <c r="AL45" s="413"/>
    </row>
    <row r="46" spans="1:38">
      <c r="A46" s="413"/>
      <c r="B46" s="413"/>
      <c r="C46" s="442"/>
      <c r="D46" s="422"/>
      <c r="E46" s="427"/>
      <c r="F46" s="427"/>
      <c r="G46" s="427"/>
      <c r="H46" s="427"/>
      <c r="I46" s="413"/>
      <c r="J46" s="413"/>
      <c r="K46" s="413"/>
      <c r="L46" s="413"/>
      <c r="M46" s="413"/>
      <c r="N46" s="413"/>
      <c r="O46" s="413"/>
      <c r="P46" s="413"/>
      <c r="Q46" s="413"/>
      <c r="R46" s="413"/>
      <c r="S46" s="413"/>
      <c r="T46" s="413"/>
      <c r="U46" s="413"/>
      <c r="V46" s="413"/>
      <c r="W46" s="413"/>
      <c r="X46" s="413"/>
      <c r="Y46" s="413"/>
      <c r="Z46" s="413"/>
      <c r="AA46" s="413"/>
      <c r="AB46" s="413"/>
      <c r="AC46" s="413"/>
      <c r="AD46" s="413"/>
      <c r="AE46" s="413"/>
      <c r="AF46" s="413"/>
      <c r="AG46" s="413"/>
      <c r="AH46" s="413"/>
      <c r="AI46" s="413"/>
      <c r="AJ46" s="413"/>
      <c r="AK46" s="413"/>
      <c r="AL46" s="413"/>
    </row>
    <row r="47" spans="1:38">
      <c r="A47" s="413"/>
      <c r="B47" s="413"/>
      <c r="C47" s="442"/>
      <c r="D47" s="422"/>
      <c r="E47" s="427"/>
      <c r="F47" s="427"/>
      <c r="G47" s="427"/>
      <c r="H47" s="427"/>
      <c r="I47" s="413"/>
      <c r="J47" s="413"/>
      <c r="K47" s="413"/>
      <c r="L47" s="413"/>
      <c r="M47" s="413"/>
      <c r="N47" s="413"/>
      <c r="O47" s="413"/>
      <c r="P47" s="413"/>
      <c r="Q47" s="413"/>
      <c r="R47" s="413"/>
      <c r="S47" s="413"/>
      <c r="T47" s="413"/>
      <c r="U47" s="413"/>
      <c r="V47" s="413"/>
      <c r="W47" s="413"/>
      <c r="X47" s="413"/>
      <c r="Y47" s="413"/>
      <c r="Z47" s="413"/>
      <c r="AA47" s="413"/>
      <c r="AB47" s="413"/>
      <c r="AC47" s="413"/>
      <c r="AD47" s="413"/>
      <c r="AE47" s="413"/>
      <c r="AF47" s="413"/>
      <c r="AG47" s="413"/>
      <c r="AH47" s="413"/>
      <c r="AI47" s="413"/>
      <c r="AJ47" s="413"/>
      <c r="AK47" s="413"/>
      <c r="AL47" s="413"/>
    </row>
    <row r="48" spans="1:38">
      <c r="A48" s="413"/>
      <c r="B48" s="413"/>
      <c r="C48" s="442"/>
      <c r="D48" s="422"/>
      <c r="E48" s="427"/>
      <c r="F48" s="427"/>
      <c r="G48" s="427"/>
      <c r="H48" s="427"/>
      <c r="I48" s="413"/>
      <c r="J48" s="413"/>
      <c r="K48" s="413"/>
      <c r="L48" s="413"/>
      <c r="M48" s="413"/>
      <c r="N48" s="413"/>
      <c r="O48" s="413"/>
      <c r="P48" s="413"/>
      <c r="Q48" s="413"/>
      <c r="R48" s="413"/>
      <c r="S48" s="413"/>
      <c r="T48" s="413"/>
      <c r="U48" s="413"/>
      <c r="V48" s="413"/>
      <c r="W48" s="413"/>
      <c r="X48" s="413"/>
      <c r="Y48" s="413"/>
      <c r="Z48" s="413"/>
      <c r="AA48" s="413"/>
      <c r="AB48" s="413"/>
      <c r="AC48" s="413"/>
      <c r="AD48" s="413"/>
      <c r="AE48" s="413"/>
      <c r="AF48" s="413"/>
      <c r="AG48" s="413"/>
      <c r="AH48" s="413"/>
      <c r="AI48" s="413"/>
      <c r="AJ48" s="413"/>
      <c r="AK48" s="413"/>
      <c r="AL48" s="413"/>
    </row>
    <row r="49" spans="1:38">
      <c r="A49" s="413"/>
      <c r="B49" s="413"/>
      <c r="C49" s="442"/>
      <c r="D49" s="422"/>
      <c r="E49" s="427"/>
      <c r="F49" s="427"/>
      <c r="G49" s="427"/>
      <c r="H49" s="427"/>
      <c r="I49" s="413"/>
      <c r="J49" s="413"/>
      <c r="K49" s="413"/>
      <c r="L49" s="413"/>
      <c r="M49" s="413"/>
      <c r="N49" s="413"/>
      <c r="O49" s="413"/>
      <c r="P49" s="413"/>
      <c r="Q49" s="413"/>
      <c r="R49" s="413"/>
      <c r="S49" s="413"/>
      <c r="T49" s="413"/>
      <c r="U49" s="413"/>
      <c r="V49" s="413"/>
      <c r="W49" s="413"/>
      <c r="X49" s="413"/>
      <c r="Y49" s="413"/>
      <c r="Z49" s="413"/>
      <c r="AA49" s="413"/>
      <c r="AB49" s="413"/>
      <c r="AC49" s="413"/>
      <c r="AD49" s="413"/>
      <c r="AE49" s="413"/>
      <c r="AF49" s="413"/>
      <c r="AG49" s="413"/>
      <c r="AH49" s="413"/>
      <c r="AI49" s="413"/>
      <c r="AJ49" s="413"/>
      <c r="AK49" s="413"/>
      <c r="AL49" s="413"/>
    </row>
    <row r="50" spans="1:38">
      <c r="A50" s="413"/>
      <c r="B50" s="413"/>
      <c r="C50" s="442"/>
      <c r="D50" s="422"/>
      <c r="E50" s="427"/>
      <c r="F50" s="427"/>
      <c r="G50" s="427"/>
      <c r="H50" s="427"/>
      <c r="I50" s="413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3"/>
      <c r="AC50" s="413"/>
      <c r="AD50" s="413"/>
      <c r="AE50" s="413"/>
      <c r="AF50" s="413"/>
      <c r="AG50" s="413"/>
      <c r="AH50" s="413"/>
      <c r="AI50" s="413"/>
      <c r="AJ50" s="413"/>
      <c r="AK50" s="413"/>
      <c r="AL50" s="413"/>
    </row>
    <row r="51" spans="1:38">
      <c r="A51" s="413"/>
      <c r="B51" s="413"/>
      <c r="C51" s="442"/>
      <c r="D51" s="422"/>
      <c r="E51" s="427"/>
      <c r="F51" s="427"/>
      <c r="G51" s="427"/>
      <c r="H51" s="427"/>
      <c r="I51" s="413"/>
      <c r="J51" s="413"/>
      <c r="K51" s="413"/>
      <c r="L51" s="413"/>
      <c r="M51" s="413"/>
      <c r="N51" s="413"/>
      <c r="O51" s="413"/>
      <c r="P51" s="413"/>
      <c r="Q51" s="413"/>
      <c r="R51" s="413"/>
      <c r="S51" s="413"/>
      <c r="T51" s="413"/>
      <c r="U51" s="413"/>
      <c r="V51" s="413"/>
      <c r="W51" s="413"/>
      <c r="X51" s="413"/>
      <c r="Y51" s="413"/>
      <c r="Z51" s="413"/>
      <c r="AA51" s="413"/>
      <c r="AB51" s="413"/>
      <c r="AC51" s="413"/>
      <c r="AD51" s="413"/>
      <c r="AE51" s="413"/>
      <c r="AF51" s="413"/>
      <c r="AG51" s="413"/>
      <c r="AH51" s="413"/>
      <c r="AI51" s="413"/>
      <c r="AJ51" s="413"/>
      <c r="AK51" s="413"/>
      <c r="AL51" s="413"/>
    </row>
    <row r="52" spans="1:38">
      <c r="A52" s="413"/>
      <c r="B52" s="413"/>
      <c r="C52" s="413"/>
      <c r="D52" s="422"/>
      <c r="E52" s="427"/>
      <c r="F52" s="427"/>
      <c r="G52" s="427"/>
      <c r="H52" s="427"/>
      <c r="I52" s="413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3"/>
      <c r="AC52" s="413"/>
      <c r="AD52" s="413"/>
      <c r="AE52" s="413"/>
      <c r="AF52" s="413"/>
      <c r="AG52" s="413"/>
      <c r="AH52" s="413"/>
      <c r="AI52" s="413"/>
      <c r="AJ52" s="413"/>
      <c r="AK52" s="413"/>
      <c r="AL52" s="413"/>
    </row>
    <row r="53" spans="1:38">
      <c r="A53" s="413"/>
      <c r="B53" s="413"/>
      <c r="C53" s="413"/>
      <c r="D53" s="422"/>
      <c r="E53" s="427"/>
      <c r="F53" s="427"/>
      <c r="G53" s="427"/>
      <c r="H53" s="427"/>
      <c r="I53" s="413"/>
      <c r="J53" s="413"/>
      <c r="K53" s="413"/>
      <c r="L53" s="413"/>
      <c r="M53" s="413"/>
      <c r="N53" s="413"/>
      <c r="O53" s="413"/>
      <c r="P53" s="413"/>
      <c r="Q53" s="413"/>
      <c r="R53" s="413"/>
      <c r="S53" s="413"/>
      <c r="T53" s="413"/>
      <c r="U53" s="413"/>
      <c r="V53" s="413"/>
      <c r="W53" s="413"/>
      <c r="X53" s="413"/>
      <c r="Y53" s="413"/>
      <c r="Z53" s="413"/>
      <c r="AA53" s="413"/>
      <c r="AB53" s="413"/>
      <c r="AC53" s="413"/>
      <c r="AD53" s="413"/>
      <c r="AE53" s="413"/>
      <c r="AF53" s="413"/>
      <c r="AG53" s="413"/>
      <c r="AH53" s="413"/>
      <c r="AI53" s="413"/>
      <c r="AJ53" s="413"/>
      <c r="AK53" s="413"/>
      <c r="AL53" s="413"/>
    </row>
    <row r="54" spans="1:38">
      <c r="A54" s="413"/>
      <c r="B54" s="413"/>
      <c r="C54" s="413"/>
      <c r="D54" s="422"/>
      <c r="E54" s="427"/>
      <c r="F54" s="427"/>
      <c r="G54" s="427"/>
      <c r="H54" s="427"/>
      <c r="I54" s="413"/>
      <c r="J54" s="413"/>
      <c r="K54" s="413"/>
      <c r="L54" s="413"/>
      <c r="M54" s="413"/>
      <c r="N54" s="413"/>
      <c r="O54" s="413"/>
      <c r="P54" s="413"/>
      <c r="Q54" s="413"/>
      <c r="R54" s="413"/>
      <c r="S54" s="413"/>
      <c r="T54" s="413"/>
      <c r="U54" s="413"/>
      <c r="V54" s="413"/>
      <c r="W54" s="413"/>
      <c r="X54" s="413"/>
      <c r="Y54" s="413"/>
      <c r="Z54" s="413"/>
      <c r="AA54" s="413"/>
      <c r="AB54" s="413"/>
      <c r="AC54" s="413"/>
      <c r="AD54" s="413"/>
      <c r="AE54" s="413"/>
      <c r="AF54" s="413"/>
      <c r="AG54" s="413"/>
      <c r="AH54" s="413"/>
      <c r="AI54" s="413"/>
      <c r="AJ54" s="413"/>
      <c r="AK54" s="413"/>
      <c r="AL54" s="413"/>
    </row>
    <row r="55" spans="1:38">
      <c r="A55" s="413"/>
      <c r="B55" s="413"/>
      <c r="C55" s="413"/>
      <c r="D55" s="422"/>
      <c r="E55" s="427"/>
      <c r="F55" s="427"/>
      <c r="G55" s="427"/>
      <c r="H55" s="427"/>
      <c r="I55" s="413"/>
      <c r="J55" s="413"/>
      <c r="K55" s="413"/>
      <c r="L55" s="413"/>
      <c r="M55" s="413"/>
      <c r="N55" s="413"/>
      <c r="O55" s="413"/>
      <c r="P55" s="413"/>
      <c r="Q55" s="413"/>
      <c r="R55" s="413"/>
      <c r="S55" s="413"/>
      <c r="T55" s="413"/>
      <c r="U55" s="413"/>
      <c r="V55" s="413"/>
      <c r="W55" s="413"/>
      <c r="X55" s="413"/>
      <c r="Y55" s="413"/>
      <c r="Z55" s="413"/>
      <c r="AA55" s="413"/>
      <c r="AB55" s="413"/>
      <c r="AC55" s="413"/>
      <c r="AD55" s="413"/>
      <c r="AE55" s="413"/>
      <c r="AF55" s="413"/>
      <c r="AG55" s="413"/>
      <c r="AH55" s="413"/>
      <c r="AI55" s="413"/>
      <c r="AJ55" s="413"/>
      <c r="AK55" s="413"/>
      <c r="AL55" s="413"/>
    </row>
    <row r="56" spans="1:38">
      <c r="A56" s="413"/>
      <c r="B56" s="413"/>
      <c r="C56" s="413"/>
      <c r="D56" s="422"/>
      <c r="E56" s="427"/>
      <c r="F56" s="427"/>
      <c r="G56" s="427"/>
      <c r="H56" s="427"/>
      <c r="I56" s="413"/>
      <c r="J56" s="413"/>
      <c r="K56" s="413"/>
      <c r="L56" s="413"/>
      <c r="M56" s="413"/>
      <c r="N56" s="413"/>
      <c r="O56" s="413"/>
      <c r="P56" s="413"/>
      <c r="Q56" s="413"/>
      <c r="R56" s="413"/>
      <c r="S56" s="413"/>
      <c r="T56" s="413"/>
      <c r="U56" s="413"/>
      <c r="V56" s="413"/>
      <c r="W56" s="413"/>
      <c r="X56" s="413"/>
      <c r="Y56" s="413"/>
      <c r="Z56" s="413"/>
      <c r="AA56" s="413"/>
      <c r="AB56" s="413"/>
      <c r="AC56" s="413"/>
      <c r="AD56" s="413"/>
      <c r="AE56" s="413"/>
      <c r="AF56" s="413"/>
      <c r="AG56" s="413"/>
      <c r="AH56" s="413"/>
      <c r="AI56" s="413"/>
      <c r="AJ56" s="413"/>
      <c r="AK56" s="413"/>
      <c r="AL56" s="413"/>
    </row>
    <row r="57" spans="1:38">
      <c r="A57" s="413"/>
      <c r="B57" s="413"/>
      <c r="C57" s="413"/>
      <c r="D57" s="422"/>
      <c r="E57" s="427"/>
      <c r="F57" s="427"/>
      <c r="G57" s="427"/>
      <c r="H57" s="427"/>
      <c r="I57" s="413"/>
      <c r="J57" s="413"/>
      <c r="K57" s="413"/>
      <c r="L57" s="413"/>
      <c r="M57" s="413"/>
      <c r="N57" s="413"/>
      <c r="O57" s="413"/>
      <c r="P57" s="413"/>
      <c r="Q57" s="413"/>
      <c r="R57" s="413"/>
      <c r="S57" s="413"/>
      <c r="T57" s="413"/>
      <c r="U57" s="413"/>
      <c r="V57" s="413"/>
      <c r="W57" s="413"/>
      <c r="X57" s="413"/>
      <c r="Y57" s="413"/>
      <c r="Z57" s="413"/>
      <c r="AA57" s="413"/>
      <c r="AB57" s="413"/>
      <c r="AC57" s="413"/>
      <c r="AD57" s="413"/>
      <c r="AE57" s="413"/>
      <c r="AF57" s="413"/>
      <c r="AG57" s="413"/>
      <c r="AH57" s="413"/>
      <c r="AI57" s="413"/>
      <c r="AJ57" s="413"/>
      <c r="AK57" s="413"/>
      <c r="AL57" s="413"/>
    </row>
    <row r="58" spans="1:38">
      <c r="A58" s="413"/>
      <c r="B58" s="413"/>
      <c r="C58" s="413"/>
      <c r="D58" s="422"/>
      <c r="E58" s="427"/>
      <c r="F58" s="427"/>
      <c r="G58" s="427"/>
      <c r="H58" s="427"/>
      <c r="I58" s="413"/>
      <c r="J58" s="413"/>
      <c r="K58" s="413"/>
      <c r="L58" s="413"/>
      <c r="M58" s="413"/>
      <c r="N58" s="413"/>
      <c r="O58" s="413"/>
      <c r="P58" s="413"/>
      <c r="Q58" s="413"/>
      <c r="R58" s="413"/>
      <c r="S58" s="413"/>
      <c r="T58" s="413"/>
      <c r="U58" s="413"/>
      <c r="V58" s="413"/>
      <c r="W58" s="413"/>
      <c r="X58" s="413"/>
      <c r="Y58" s="413"/>
      <c r="Z58" s="413"/>
      <c r="AA58" s="413"/>
      <c r="AB58" s="413"/>
      <c r="AC58" s="413"/>
      <c r="AD58" s="413"/>
      <c r="AE58" s="413"/>
      <c r="AF58" s="413"/>
      <c r="AG58" s="413"/>
      <c r="AH58" s="413"/>
      <c r="AI58" s="413"/>
      <c r="AJ58" s="413"/>
      <c r="AK58" s="413"/>
      <c r="AL58" s="413"/>
    </row>
    <row r="59" spans="1:38">
      <c r="A59" s="413"/>
      <c r="B59" s="413"/>
      <c r="C59" s="413"/>
      <c r="D59" s="422"/>
      <c r="E59" s="427"/>
      <c r="F59" s="427"/>
      <c r="G59" s="427"/>
      <c r="H59" s="427"/>
      <c r="I59" s="413"/>
      <c r="J59" s="413"/>
      <c r="K59" s="413"/>
      <c r="L59" s="413"/>
      <c r="M59" s="413"/>
      <c r="N59" s="413"/>
      <c r="O59" s="413"/>
      <c r="P59" s="413"/>
      <c r="Q59" s="413"/>
      <c r="R59" s="413"/>
      <c r="S59" s="413"/>
      <c r="T59" s="413"/>
      <c r="U59" s="413"/>
      <c r="V59" s="413"/>
      <c r="W59" s="413"/>
      <c r="X59" s="413"/>
      <c r="Y59" s="413"/>
      <c r="Z59" s="413"/>
      <c r="AA59" s="413"/>
      <c r="AB59" s="413"/>
      <c r="AC59" s="413"/>
      <c r="AD59" s="413"/>
      <c r="AE59" s="413"/>
      <c r="AF59" s="413"/>
      <c r="AG59" s="413"/>
      <c r="AH59" s="413"/>
      <c r="AI59" s="413"/>
      <c r="AJ59" s="413"/>
      <c r="AK59" s="413"/>
      <c r="AL59" s="413"/>
    </row>
    <row r="60" spans="1:38">
      <c r="A60" s="413"/>
      <c r="B60" s="413"/>
      <c r="C60" s="413"/>
      <c r="D60" s="422"/>
      <c r="E60" s="427"/>
      <c r="F60" s="427"/>
      <c r="G60" s="427"/>
      <c r="H60" s="427"/>
      <c r="I60" s="413"/>
      <c r="J60" s="413"/>
      <c r="K60" s="413"/>
      <c r="L60" s="413"/>
      <c r="M60" s="413"/>
      <c r="N60" s="413"/>
      <c r="O60" s="413"/>
      <c r="P60" s="413"/>
      <c r="Q60" s="413"/>
      <c r="R60" s="413"/>
      <c r="S60" s="413"/>
      <c r="T60" s="413"/>
      <c r="U60" s="413"/>
      <c r="V60" s="413"/>
      <c r="W60" s="413"/>
      <c r="X60" s="413"/>
      <c r="Y60" s="413"/>
      <c r="Z60" s="413"/>
      <c r="AA60" s="413"/>
      <c r="AB60" s="413"/>
      <c r="AC60" s="413"/>
      <c r="AD60" s="413"/>
      <c r="AE60" s="413"/>
      <c r="AF60" s="413"/>
      <c r="AG60" s="413"/>
      <c r="AH60" s="413"/>
      <c r="AI60" s="413"/>
      <c r="AJ60" s="413"/>
      <c r="AK60" s="413"/>
      <c r="AL60" s="413"/>
    </row>
    <row r="61" spans="1:38">
      <c r="A61" s="413"/>
      <c r="B61" s="413"/>
      <c r="C61" s="413"/>
      <c r="D61" s="413"/>
      <c r="E61" s="427"/>
      <c r="F61" s="427"/>
      <c r="G61" s="427"/>
      <c r="H61" s="427"/>
      <c r="I61" s="413"/>
      <c r="J61" s="413"/>
      <c r="K61" s="413"/>
      <c r="L61" s="413"/>
      <c r="M61" s="413"/>
      <c r="N61" s="413"/>
      <c r="O61" s="413"/>
      <c r="P61" s="413"/>
      <c r="Q61" s="413"/>
      <c r="R61" s="413"/>
      <c r="S61" s="413"/>
      <c r="T61" s="413"/>
      <c r="U61" s="413"/>
      <c r="V61" s="413"/>
      <c r="W61" s="413"/>
      <c r="X61" s="413"/>
      <c r="Y61" s="413"/>
      <c r="Z61" s="413"/>
      <c r="AA61" s="413"/>
      <c r="AB61" s="413"/>
      <c r="AC61" s="413"/>
      <c r="AD61" s="413"/>
      <c r="AE61" s="413"/>
      <c r="AF61" s="413"/>
      <c r="AG61" s="413"/>
      <c r="AH61" s="413"/>
      <c r="AI61" s="413"/>
      <c r="AJ61" s="413"/>
      <c r="AK61" s="413"/>
      <c r="AL61" s="413"/>
    </row>
    <row r="62" spans="1:38">
      <c r="A62" s="413"/>
      <c r="B62" s="413"/>
      <c r="C62" s="413"/>
      <c r="D62" s="413"/>
      <c r="E62" s="427"/>
      <c r="F62" s="427"/>
      <c r="G62" s="427"/>
      <c r="H62" s="427"/>
      <c r="I62" s="413"/>
      <c r="J62" s="413"/>
      <c r="K62" s="413"/>
      <c r="L62" s="413"/>
      <c r="M62" s="413"/>
      <c r="N62" s="413"/>
      <c r="O62" s="413"/>
      <c r="P62" s="413"/>
      <c r="Q62" s="413"/>
      <c r="R62" s="413"/>
      <c r="S62" s="413"/>
      <c r="T62" s="413"/>
      <c r="U62" s="413"/>
      <c r="V62" s="413"/>
      <c r="W62" s="413"/>
      <c r="X62" s="413"/>
      <c r="Y62" s="413"/>
      <c r="Z62" s="413"/>
      <c r="AA62" s="413"/>
      <c r="AB62" s="413"/>
      <c r="AC62" s="413"/>
      <c r="AD62" s="413"/>
      <c r="AE62" s="413"/>
      <c r="AF62" s="413"/>
      <c r="AG62" s="413"/>
      <c r="AH62" s="413"/>
      <c r="AI62" s="413"/>
      <c r="AJ62" s="413"/>
      <c r="AK62" s="413"/>
      <c r="AL62" s="413"/>
    </row>
    <row r="63" spans="1:38">
      <c r="A63" s="413"/>
      <c r="B63" s="413"/>
      <c r="C63" s="413"/>
      <c r="D63" s="413"/>
      <c r="E63" s="427"/>
      <c r="F63" s="427"/>
      <c r="G63" s="427"/>
      <c r="H63" s="427"/>
      <c r="I63" s="413"/>
      <c r="J63" s="413"/>
      <c r="K63" s="413"/>
      <c r="L63" s="413"/>
      <c r="M63" s="413"/>
      <c r="N63" s="413"/>
      <c r="O63" s="413"/>
      <c r="P63" s="413"/>
      <c r="Q63" s="413"/>
      <c r="R63" s="413"/>
      <c r="S63" s="413"/>
      <c r="T63" s="413"/>
      <c r="U63" s="413"/>
      <c r="V63" s="413"/>
      <c r="W63" s="413"/>
      <c r="X63" s="413"/>
      <c r="Y63" s="413"/>
      <c r="Z63" s="413"/>
      <c r="AA63" s="413"/>
      <c r="AB63" s="413"/>
      <c r="AC63" s="413"/>
      <c r="AD63" s="413"/>
      <c r="AE63" s="413"/>
      <c r="AF63" s="413"/>
      <c r="AG63" s="413"/>
      <c r="AH63" s="413"/>
      <c r="AI63" s="413"/>
      <c r="AJ63" s="413"/>
      <c r="AK63" s="413"/>
      <c r="AL63" s="413"/>
    </row>
    <row r="64" spans="1:38">
      <c r="A64" s="413"/>
      <c r="B64" s="413"/>
      <c r="C64" s="413"/>
      <c r="D64" s="413"/>
      <c r="E64" s="427"/>
      <c r="F64" s="427"/>
      <c r="G64" s="427"/>
      <c r="H64" s="427"/>
      <c r="I64" s="413"/>
      <c r="J64" s="413"/>
      <c r="K64" s="413"/>
      <c r="L64" s="413"/>
      <c r="M64" s="413"/>
      <c r="N64" s="413"/>
      <c r="O64" s="413"/>
      <c r="P64" s="413"/>
      <c r="Q64" s="413"/>
      <c r="R64" s="413"/>
      <c r="S64" s="413"/>
      <c r="T64" s="413"/>
      <c r="U64" s="413"/>
      <c r="V64" s="413"/>
      <c r="W64" s="413"/>
      <c r="X64" s="413"/>
      <c r="Y64" s="413"/>
      <c r="Z64" s="413"/>
      <c r="AA64" s="413"/>
      <c r="AB64" s="413"/>
      <c r="AC64" s="413"/>
      <c r="AD64" s="413"/>
      <c r="AE64" s="413"/>
      <c r="AF64" s="413"/>
      <c r="AG64" s="413"/>
      <c r="AH64" s="413"/>
      <c r="AI64" s="413"/>
      <c r="AJ64" s="413"/>
      <c r="AK64" s="413"/>
      <c r="AL64" s="413"/>
    </row>
    <row r="65" spans="1:38">
      <c r="A65" s="413"/>
      <c r="B65" s="413"/>
      <c r="C65" s="413"/>
      <c r="D65" s="413"/>
      <c r="E65" s="427"/>
      <c r="F65" s="427"/>
      <c r="G65" s="427"/>
      <c r="H65" s="427"/>
      <c r="I65" s="413"/>
      <c r="J65" s="413"/>
      <c r="K65" s="413"/>
      <c r="L65" s="413"/>
      <c r="M65" s="413"/>
      <c r="N65" s="413"/>
      <c r="O65" s="413"/>
      <c r="P65" s="413"/>
      <c r="Q65" s="413"/>
      <c r="R65" s="413"/>
      <c r="S65" s="413"/>
      <c r="T65" s="413"/>
      <c r="U65" s="413"/>
      <c r="V65" s="413"/>
      <c r="W65" s="413"/>
      <c r="X65" s="413"/>
      <c r="Y65" s="413"/>
      <c r="Z65" s="413"/>
      <c r="AA65" s="413"/>
      <c r="AB65" s="413"/>
      <c r="AC65" s="413"/>
      <c r="AD65" s="413"/>
      <c r="AE65" s="413"/>
      <c r="AF65" s="413"/>
      <c r="AG65" s="413"/>
      <c r="AH65" s="413"/>
      <c r="AI65" s="413"/>
      <c r="AJ65" s="413"/>
      <c r="AK65" s="413"/>
      <c r="AL65" s="413"/>
    </row>
    <row r="66" spans="1:38">
      <c r="A66" s="413"/>
      <c r="B66" s="413"/>
      <c r="C66" s="413"/>
      <c r="D66" s="413"/>
      <c r="E66" s="427"/>
      <c r="F66" s="427"/>
      <c r="G66" s="427"/>
      <c r="H66" s="427"/>
      <c r="I66" s="413"/>
      <c r="J66" s="413"/>
      <c r="K66" s="413"/>
      <c r="L66" s="413"/>
      <c r="M66" s="413"/>
      <c r="N66" s="413"/>
      <c r="O66" s="413"/>
      <c r="P66" s="413"/>
      <c r="Q66" s="413"/>
      <c r="R66" s="413"/>
      <c r="S66" s="413"/>
      <c r="T66" s="413"/>
      <c r="U66" s="413"/>
      <c r="V66" s="413"/>
      <c r="W66" s="413"/>
      <c r="X66" s="413"/>
      <c r="Y66" s="413"/>
      <c r="Z66" s="413"/>
      <c r="AA66" s="413"/>
      <c r="AB66" s="413"/>
      <c r="AC66" s="413"/>
      <c r="AD66" s="413"/>
      <c r="AE66" s="413"/>
      <c r="AF66" s="413"/>
      <c r="AG66" s="413"/>
      <c r="AH66" s="413"/>
      <c r="AI66" s="413"/>
      <c r="AJ66" s="413"/>
      <c r="AK66" s="413"/>
      <c r="AL66" s="413"/>
    </row>
    <row r="67" spans="1:38">
      <c r="A67" s="413"/>
      <c r="B67" s="413"/>
      <c r="C67" s="413"/>
      <c r="D67" s="413"/>
      <c r="E67" s="427"/>
      <c r="F67" s="427"/>
      <c r="G67" s="427"/>
      <c r="H67" s="427"/>
      <c r="I67" s="413"/>
      <c r="J67" s="413"/>
      <c r="K67" s="413"/>
      <c r="L67" s="413"/>
      <c r="M67" s="413"/>
      <c r="N67" s="413"/>
      <c r="O67" s="413"/>
      <c r="P67" s="413"/>
      <c r="Q67" s="413"/>
      <c r="R67" s="413"/>
      <c r="S67" s="413"/>
      <c r="T67" s="413"/>
      <c r="U67" s="413"/>
      <c r="V67" s="413"/>
      <c r="W67" s="413"/>
      <c r="X67" s="413"/>
      <c r="Y67" s="413"/>
      <c r="Z67" s="413"/>
      <c r="AA67" s="413"/>
      <c r="AB67" s="413"/>
      <c r="AC67" s="413"/>
      <c r="AD67" s="413"/>
      <c r="AE67" s="413"/>
      <c r="AF67" s="413"/>
      <c r="AG67" s="413"/>
      <c r="AH67" s="413"/>
      <c r="AI67" s="413"/>
      <c r="AJ67" s="413"/>
      <c r="AK67" s="413"/>
      <c r="AL67" s="413"/>
    </row>
    <row r="68" spans="1:38">
      <c r="A68" s="413"/>
      <c r="B68" s="413"/>
      <c r="C68" s="413"/>
      <c r="D68" s="413"/>
      <c r="E68" s="427"/>
      <c r="F68" s="427"/>
      <c r="G68" s="427"/>
      <c r="H68" s="427"/>
      <c r="I68" s="413"/>
      <c r="J68" s="413"/>
      <c r="K68" s="413"/>
      <c r="L68" s="413"/>
      <c r="M68" s="413"/>
      <c r="N68" s="413"/>
      <c r="O68" s="413"/>
      <c r="P68" s="413"/>
      <c r="Q68" s="413"/>
      <c r="R68" s="413"/>
      <c r="S68" s="413"/>
      <c r="T68" s="413"/>
      <c r="U68" s="413"/>
      <c r="V68" s="413"/>
      <c r="W68" s="413"/>
      <c r="X68" s="413"/>
      <c r="Y68" s="413"/>
      <c r="Z68" s="413"/>
      <c r="AA68" s="413"/>
      <c r="AB68" s="413"/>
      <c r="AC68" s="413"/>
      <c r="AD68" s="413"/>
      <c r="AE68" s="413"/>
      <c r="AF68" s="413"/>
      <c r="AG68" s="413"/>
      <c r="AH68" s="413"/>
      <c r="AI68" s="413"/>
      <c r="AJ68" s="413"/>
      <c r="AK68" s="413"/>
      <c r="AL68" s="413"/>
    </row>
    <row r="69" spans="1:38">
      <c r="A69" s="413"/>
      <c r="B69" s="413"/>
      <c r="C69" s="413"/>
      <c r="D69" s="413"/>
      <c r="E69" s="413"/>
      <c r="F69" s="413"/>
      <c r="G69" s="413"/>
      <c r="H69" s="413"/>
      <c r="I69" s="413"/>
      <c r="J69" s="413"/>
      <c r="K69" s="413"/>
      <c r="L69" s="413"/>
      <c r="M69" s="413"/>
      <c r="N69" s="413"/>
      <c r="O69" s="413"/>
      <c r="P69" s="413"/>
      <c r="Q69" s="413"/>
      <c r="R69" s="413"/>
      <c r="S69" s="413"/>
      <c r="T69" s="413"/>
      <c r="U69" s="413"/>
      <c r="V69" s="413"/>
      <c r="W69" s="413"/>
      <c r="X69" s="413"/>
      <c r="Y69" s="413"/>
      <c r="Z69" s="413"/>
      <c r="AA69" s="413"/>
      <c r="AB69" s="413"/>
      <c r="AC69" s="413"/>
      <c r="AD69" s="413"/>
      <c r="AE69" s="413"/>
      <c r="AF69" s="413"/>
      <c r="AG69" s="413"/>
      <c r="AH69" s="413"/>
      <c r="AI69" s="413"/>
      <c r="AJ69" s="413"/>
      <c r="AK69" s="413"/>
      <c r="AL69" s="413"/>
    </row>
    <row r="70" spans="1:38">
      <c r="A70" s="413"/>
      <c r="B70" s="413"/>
      <c r="C70" s="413"/>
      <c r="D70" s="413"/>
      <c r="E70" s="413"/>
      <c r="F70" s="413"/>
      <c r="G70" s="413"/>
      <c r="H70" s="413"/>
      <c r="I70" s="413"/>
      <c r="J70" s="413"/>
      <c r="K70" s="413"/>
      <c r="L70" s="413"/>
      <c r="M70" s="413"/>
      <c r="N70" s="413"/>
      <c r="O70" s="413"/>
      <c r="P70" s="413"/>
      <c r="Q70" s="413"/>
      <c r="R70" s="413"/>
      <c r="S70" s="413"/>
      <c r="T70" s="413"/>
      <c r="U70" s="413"/>
      <c r="V70" s="413"/>
      <c r="W70" s="413"/>
      <c r="X70" s="413"/>
      <c r="Y70" s="413"/>
      <c r="Z70" s="413"/>
      <c r="AA70" s="413"/>
      <c r="AB70" s="413"/>
      <c r="AC70" s="413"/>
      <c r="AD70" s="413"/>
      <c r="AE70" s="413"/>
      <c r="AF70" s="413"/>
      <c r="AG70" s="413"/>
      <c r="AH70" s="413"/>
      <c r="AI70" s="413"/>
      <c r="AJ70" s="413"/>
      <c r="AK70" s="413"/>
      <c r="AL70" s="413"/>
    </row>
    <row r="71" spans="1:38">
      <c r="A71" s="413"/>
      <c r="B71" s="413"/>
      <c r="C71" s="413"/>
      <c r="D71" s="413"/>
      <c r="E71" s="413"/>
      <c r="F71" s="413"/>
      <c r="G71" s="413"/>
      <c r="H71" s="413"/>
      <c r="I71" s="413"/>
      <c r="J71" s="413"/>
      <c r="K71" s="413"/>
      <c r="L71" s="413"/>
      <c r="M71" s="413"/>
      <c r="N71" s="413"/>
      <c r="O71" s="413"/>
      <c r="P71" s="413"/>
      <c r="Q71" s="413"/>
      <c r="R71" s="413"/>
      <c r="S71" s="413"/>
      <c r="T71" s="413"/>
      <c r="U71" s="413"/>
      <c r="V71" s="413"/>
      <c r="W71" s="413"/>
      <c r="X71" s="413"/>
      <c r="Y71" s="413"/>
      <c r="Z71" s="413"/>
      <c r="AA71" s="413"/>
      <c r="AB71" s="413"/>
      <c r="AC71" s="413"/>
      <c r="AD71" s="413"/>
      <c r="AE71" s="413"/>
      <c r="AF71" s="413"/>
      <c r="AG71" s="413"/>
      <c r="AH71" s="413"/>
      <c r="AI71" s="413"/>
      <c r="AJ71" s="413"/>
      <c r="AK71" s="413"/>
      <c r="AL71" s="413"/>
    </row>
    <row r="72" spans="1:38">
      <c r="A72" s="413"/>
      <c r="B72" s="413"/>
      <c r="C72" s="413"/>
      <c r="D72" s="413"/>
      <c r="E72" s="413"/>
      <c r="F72" s="413"/>
      <c r="G72" s="413"/>
      <c r="H72" s="413"/>
      <c r="I72" s="413"/>
      <c r="J72" s="413"/>
      <c r="K72" s="413"/>
      <c r="L72" s="413"/>
      <c r="M72" s="413"/>
      <c r="N72" s="413"/>
      <c r="O72" s="413"/>
      <c r="P72" s="413"/>
      <c r="Q72" s="413"/>
      <c r="R72" s="413"/>
      <c r="S72" s="413"/>
      <c r="T72" s="413"/>
      <c r="U72" s="413"/>
      <c r="V72" s="413"/>
      <c r="W72" s="413"/>
      <c r="X72" s="413"/>
      <c r="Y72" s="413"/>
      <c r="Z72" s="413"/>
      <c r="AA72" s="413"/>
      <c r="AB72" s="413"/>
      <c r="AC72" s="413"/>
      <c r="AD72" s="413"/>
      <c r="AE72" s="413"/>
      <c r="AF72" s="413"/>
      <c r="AG72" s="413"/>
      <c r="AH72" s="413"/>
      <c r="AI72" s="413"/>
      <c r="AJ72" s="413"/>
      <c r="AK72" s="413"/>
      <c r="AL72" s="413"/>
    </row>
    <row r="73" spans="1:38">
      <c r="A73" s="413"/>
      <c r="B73" s="413"/>
      <c r="C73" s="413"/>
      <c r="D73" s="413"/>
      <c r="E73" s="413"/>
      <c r="F73" s="413"/>
      <c r="G73" s="413"/>
      <c r="H73" s="413"/>
      <c r="I73" s="413"/>
      <c r="J73" s="413"/>
      <c r="K73" s="413"/>
      <c r="L73" s="413"/>
      <c r="M73" s="413"/>
      <c r="N73" s="413"/>
      <c r="O73" s="413"/>
      <c r="P73" s="413"/>
      <c r="Q73" s="413"/>
      <c r="R73" s="413"/>
      <c r="S73" s="413"/>
      <c r="T73" s="413"/>
      <c r="U73" s="413"/>
      <c r="V73" s="413"/>
      <c r="W73" s="413"/>
      <c r="X73" s="413"/>
      <c r="Y73" s="413"/>
      <c r="Z73" s="413"/>
      <c r="AA73" s="413"/>
      <c r="AB73" s="413"/>
      <c r="AC73" s="413"/>
      <c r="AD73" s="413"/>
      <c r="AE73" s="413"/>
      <c r="AF73" s="413"/>
      <c r="AG73" s="413"/>
      <c r="AH73" s="413"/>
      <c r="AI73" s="413"/>
      <c r="AJ73" s="413"/>
      <c r="AK73" s="413"/>
      <c r="AL73" s="413"/>
    </row>
    <row r="74" spans="1:38">
      <c r="A74" s="413"/>
      <c r="B74" s="413"/>
      <c r="C74" s="413"/>
      <c r="D74" s="413"/>
      <c r="E74" s="413"/>
      <c r="F74" s="413"/>
      <c r="G74" s="413"/>
      <c r="H74" s="413"/>
      <c r="I74" s="413"/>
      <c r="J74" s="413"/>
      <c r="K74" s="413"/>
      <c r="L74" s="413"/>
      <c r="M74" s="413"/>
      <c r="N74" s="413"/>
      <c r="O74" s="413"/>
      <c r="P74" s="413"/>
      <c r="Q74" s="413"/>
      <c r="R74" s="413"/>
      <c r="S74" s="413"/>
      <c r="T74" s="413"/>
      <c r="U74" s="413"/>
      <c r="V74" s="413"/>
      <c r="W74" s="413"/>
      <c r="X74" s="413"/>
      <c r="Y74" s="413"/>
      <c r="Z74" s="413"/>
      <c r="AA74" s="413"/>
      <c r="AB74" s="413"/>
      <c r="AC74" s="413"/>
      <c r="AD74" s="413"/>
      <c r="AE74" s="413"/>
      <c r="AF74" s="413"/>
      <c r="AG74" s="413"/>
      <c r="AH74" s="413"/>
      <c r="AI74" s="413"/>
      <c r="AJ74" s="413"/>
      <c r="AK74" s="413"/>
      <c r="AL74" s="413"/>
    </row>
    <row r="75" spans="1:38">
      <c r="A75" s="413"/>
      <c r="B75" s="413"/>
      <c r="C75" s="413"/>
      <c r="D75" s="413"/>
      <c r="E75" s="413"/>
      <c r="F75" s="413"/>
      <c r="G75" s="413"/>
      <c r="H75" s="413"/>
      <c r="I75" s="413"/>
      <c r="J75" s="413"/>
      <c r="K75" s="413"/>
      <c r="L75" s="413"/>
      <c r="M75" s="413"/>
      <c r="N75" s="413"/>
      <c r="O75" s="413"/>
      <c r="P75" s="413"/>
      <c r="Q75" s="413"/>
      <c r="R75" s="413"/>
      <c r="S75" s="413"/>
      <c r="T75" s="413"/>
      <c r="U75" s="413"/>
      <c r="V75" s="413"/>
      <c r="W75" s="413"/>
      <c r="X75" s="413"/>
      <c r="Y75" s="413"/>
      <c r="Z75" s="413"/>
      <c r="AA75" s="413"/>
      <c r="AB75" s="413"/>
      <c r="AC75" s="413"/>
      <c r="AD75" s="413"/>
      <c r="AE75" s="413"/>
      <c r="AF75" s="413"/>
      <c r="AG75" s="413"/>
      <c r="AH75" s="413"/>
      <c r="AI75" s="413"/>
      <c r="AJ75" s="413"/>
      <c r="AK75" s="413"/>
      <c r="AL75" s="413"/>
    </row>
  </sheetData>
  <mergeCells count="25">
    <mergeCell ref="B44:G44"/>
    <mergeCell ref="B35:G35"/>
    <mergeCell ref="B36:G36"/>
    <mergeCell ref="A37:A38"/>
    <mergeCell ref="B37:G37"/>
    <mergeCell ref="B38:G38"/>
    <mergeCell ref="B39:G39"/>
    <mergeCell ref="A40:A42"/>
    <mergeCell ref="B40:G40"/>
    <mergeCell ref="B41:G41"/>
    <mergeCell ref="B42:G42"/>
    <mergeCell ref="B43:G43"/>
    <mergeCell ref="B10:G10"/>
    <mergeCell ref="B29:G29"/>
    <mergeCell ref="B30:G30"/>
    <mergeCell ref="B31:G31"/>
    <mergeCell ref="A33:A34"/>
    <mergeCell ref="B33:G33"/>
    <mergeCell ref="B34:G34"/>
    <mergeCell ref="A8:G8"/>
    <mergeCell ref="F1:G1"/>
    <mergeCell ref="F2:G2"/>
    <mergeCell ref="F3:G3"/>
    <mergeCell ref="F4:G4"/>
    <mergeCell ref="A7:G7"/>
  </mergeCells>
  <pageMargins left="0.7" right="0.7" top="0.75" bottom="0.75" header="0.3" footer="0.3"/>
  <pageSetup paperSize="9" scale="85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62"/>
  <sheetViews>
    <sheetView workbookViewId="0">
      <selection activeCell="I18" sqref="I18"/>
    </sheetView>
  </sheetViews>
  <sheetFormatPr defaultRowHeight="12.75"/>
  <cols>
    <col min="1" max="3" width="9.140625" style="444"/>
    <col min="4" max="4" width="30.28515625" style="444" customWidth="1"/>
    <col min="5" max="5" width="11.85546875" style="444" customWidth="1"/>
    <col min="6" max="6" width="15" style="444" customWidth="1"/>
    <col min="7" max="259" width="9.140625" style="444"/>
    <col min="260" max="260" width="30.28515625" style="444" customWidth="1"/>
    <col min="261" max="261" width="11.85546875" style="444" customWidth="1"/>
    <col min="262" max="262" width="15" style="444" customWidth="1"/>
    <col min="263" max="515" width="9.140625" style="444"/>
    <col min="516" max="516" width="30.28515625" style="444" customWidth="1"/>
    <col min="517" max="517" width="11.85546875" style="444" customWidth="1"/>
    <col min="518" max="518" width="15" style="444" customWidth="1"/>
    <col min="519" max="771" width="9.140625" style="444"/>
    <col min="772" max="772" width="30.28515625" style="444" customWidth="1"/>
    <col min="773" max="773" width="11.85546875" style="444" customWidth="1"/>
    <col min="774" max="774" width="15" style="444" customWidth="1"/>
    <col min="775" max="1027" width="9.140625" style="444"/>
    <col min="1028" max="1028" width="30.28515625" style="444" customWidth="1"/>
    <col min="1029" max="1029" width="11.85546875" style="444" customWidth="1"/>
    <col min="1030" max="1030" width="15" style="444" customWidth="1"/>
    <col min="1031" max="1283" width="9.140625" style="444"/>
    <col min="1284" max="1284" width="30.28515625" style="444" customWidth="1"/>
    <col min="1285" max="1285" width="11.85546875" style="444" customWidth="1"/>
    <col min="1286" max="1286" width="15" style="444" customWidth="1"/>
    <col min="1287" max="1539" width="9.140625" style="444"/>
    <col min="1540" max="1540" width="30.28515625" style="444" customWidth="1"/>
    <col min="1541" max="1541" width="11.85546875" style="444" customWidth="1"/>
    <col min="1542" max="1542" width="15" style="444" customWidth="1"/>
    <col min="1543" max="1795" width="9.140625" style="444"/>
    <col min="1796" max="1796" width="30.28515625" style="444" customWidth="1"/>
    <col min="1797" max="1797" width="11.85546875" style="444" customWidth="1"/>
    <col min="1798" max="1798" width="15" style="444" customWidth="1"/>
    <col min="1799" max="2051" width="9.140625" style="444"/>
    <col min="2052" max="2052" width="30.28515625" style="444" customWidth="1"/>
    <col min="2053" max="2053" width="11.85546875" style="444" customWidth="1"/>
    <col min="2054" max="2054" width="15" style="444" customWidth="1"/>
    <col min="2055" max="2307" width="9.140625" style="444"/>
    <col min="2308" max="2308" width="30.28515625" style="444" customWidth="1"/>
    <col min="2309" max="2309" width="11.85546875" style="444" customWidth="1"/>
    <col min="2310" max="2310" width="15" style="444" customWidth="1"/>
    <col min="2311" max="2563" width="9.140625" style="444"/>
    <col min="2564" max="2564" width="30.28515625" style="444" customWidth="1"/>
    <col min="2565" max="2565" width="11.85546875" style="444" customWidth="1"/>
    <col min="2566" max="2566" width="15" style="444" customWidth="1"/>
    <col min="2567" max="2819" width="9.140625" style="444"/>
    <col min="2820" max="2820" width="30.28515625" style="444" customWidth="1"/>
    <col min="2821" max="2821" width="11.85546875" style="444" customWidth="1"/>
    <col min="2822" max="2822" width="15" style="444" customWidth="1"/>
    <col min="2823" max="3075" width="9.140625" style="444"/>
    <col min="3076" max="3076" width="30.28515625" style="444" customWidth="1"/>
    <col min="3077" max="3077" width="11.85546875" style="444" customWidth="1"/>
    <col min="3078" max="3078" width="15" style="444" customWidth="1"/>
    <col min="3079" max="3331" width="9.140625" style="444"/>
    <col min="3332" max="3332" width="30.28515625" style="444" customWidth="1"/>
    <col min="3333" max="3333" width="11.85546875" style="444" customWidth="1"/>
    <col min="3334" max="3334" width="15" style="444" customWidth="1"/>
    <col min="3335" max="3587" width="9.140625" style="444"/>
    <col min="3588" max="3588" width="30.28515625" style="444" customWidth="1"/>
    <col min="3589" max="3589" width="11.85546875" style="444" customWidth="1"/>
    <col min="3590" max="3590" width="15" style="444" customWidth="1"/>
    <col min="3591" max="3843" width="9.140625" style="444"/>
    <col min="3844" max="3844" width="30.28515625" style="444" customWidth="1"/>
    <col min="3845" max="3845" width="11.85546875" style="444" customWidth="1"/>
    <col min="3846" max="3846" width="15" style="444" customWidth="1"/>
    <col min="3847" max="4099" width="9.140625" style="444"/>
    <col min="4100" max="4100" width="30.28515625" style="444" customWidth="1"/>
    <col min="4101" max="4101" width="11.85546875" style="444" customWidth="1"/>
    <col min="4102" max="4102" width="15" style="444" customWidth="1"/>
    <col min="4103" max="4355" width="9.140625" style="444"/>
    <col min="4356" max="4356" width="30.28515625" style="444" customWidth="1"/>
    <col min="4357" max="4357" width="11.85546875" style="444" customWidth="1"/>
    <col min="4358" max="4358" width="15" style="444" customWidth="1"/>
    <col min="4359" max="4611" width="9.140625" style="444"/>
    <col min="4612" max="4612" width="30.28515625" style="444" customWidth="1"/>
    <col min="4613" max="4613" width="11.85546875" style="444" customWidth="1"/>
    <col min="4614" max="4614" width="15" style="444" customWidth="1"/>
    <col min="4615" max="4867" width="9.140625" style="444"/>
    <col min="4868" max="4868" width="30.28515625" style="444" customWidth="1"/>
    <col min="4869" max="4869" width="11.85546875" style="444" customWidth="1"/>
    <col min="4870" max="4870" width="15" style="444" customWidth="1"/>
    <col min="4871" max="5123" width="9.140625" style="444"/>
    <col min="5124" max="5124" width="30.28515625" style="444" customWidth="1"/>
    <col min="5125" max="5125" width="11.85546875" style="444" customWidth="1"/>
    <col min="5126" max="5126" width="15" style="444" customWidth="1"/>
    <col min="5127" max="5379" width="9.140625" style="444"/>
    <col min="5380" max="5380" width="30.28515625" style="444" customWidth="1"/>
    <col min="5381" max="5381" width="11.85546875" style="444" customWidth="1"/>
    <col min="5382" max="5382" width="15" style="444" customWidth="1"/>
    <col min="5383" max="5635" width="9.140625" style="444"/>
    <col min="5636" max="5636" width="30.28515625" style="444" customWidth="1"/>
    <col min="5637" max="5637" width="11.85546875" style="444" customWidth="1"/>
    <col min="5638" max="5638" width="15" style="444" customWidth="1"/>
    <col min="5639" max="5891" width="9.140625" style="444"/>
    <col min="5892" max="5892" width="30.28515625" style="444" customWidth="1"/>
    <col min="5893" max="5893" width="11.85546875" style="444" customWidth="1"/>
    <col min="5894" max="5894" width="15" style="444" customWidth="1"/>
    <col min="5895" max="6147" width="9.140625" style="444"/>
    <col min="6148" max="6148" width="30.28515625" style="444" customWidth="1"/>
    <col min="6149" max="6149" width="11.85546875" style="444" customWidth="1"/>
    <col min="6150" max="6150" width="15" style="444" customWidth="1"/>
    <col min="6151" max="6403" width="9.140625" style="444"/>
    <col min="6404" max="6404" width="30.28515625" style="444" customWidth="1"/>
    <col min="6405" max="6405" width="11.85546875" style="444" customWidth="1"/>
    <col min="6406" max="6406" width="15" style="444" customWidth="1"/>
    <col min="6407" max="6659" width="9.140625" style="444"/>
    <col min="6660" max="6660" width="30.28515625" style="444" customWidth="1"/>
    <col min="6661" max="6661" width="11.85546875" style="444" customWidth="1"/>
    <col min="6662" max="6662" width="15" style="444" customWidth="1"/>
    <col min="6663" max="6915" width="9.140625" style="444"/>
    <col min="6916" max="6916" width="30.28515625" style="444" customWidth="1"/>
    <col min="6917" max="6917" width="11.85546875" style="444" customWidth="1"/>
    <col min="6918" max="6918" width="15" style="444" customWidth="1"/>
    <col min="6919" max="7171" width="9.140625" style="444"/>
    <col min="7172" max="7172" width="30.28515625" style="444" customWidth="1"/>
    <col min="7173" max="7173" width="11.85546875" style="444" customWidth="1"/>
    <col min="7174" max="7174" width="15" style="444" customWidth="1"/>
    <col min="7175" max="7427" width="9.140625" style="444"/>
    <col min="7428" max="7428" width="30.28515625" style="444" customWidth="1"/>
    <col min="7429" max="7429" width="11.85546875" style="444" customWidth="1"/>
    <col min="7430" max="7430" width="15" style="444" customWidth="1"/>
    <col min="7431" max="7683" width="9.140625" style="444"/>
    <col min="7684" max="7684" width="30.28515625" style="444" customWidth="1"/>
    <col min="7685" max="7685" width="11.85546875" style="444" customWidth="1"/>
    <col min="7686" max="7686" width="15" style="444" customWidth="1"/>
    <col min="7687" max="7939" width="9.140625" style="444"/>
    <col min="7940" max="7940" width="30.28515625" style="444" customWidth="1"/>
    <col min="7941" max="7941" width="11.85546875" style="444" customWidth="1"/>
    <col min="7942" max="7942" width="15" style="444" customWidth="1"/>
    <col min="7943" max="8195" width="9.140625" style="444"/>
    <col min="8196" max="8196" width="30.28515625" style="444" customWidth="1"/>
    <col min="8197" max="8197" width="11.85546875" style="444" customWidth="1"/>
    <col min="8198" max="8198" width="15" style="444" customWidth="1"/>
    <col min="8199" max="8451" width="9.140625" style="444"/>
    <col min="8452" max="8452" width="30.28515625" style="444" customWidth="1"/>
    <col min="8453" max="8453" width="11.85546875" style="444" customWidth="1"/>
    <col min="8454" max="8454" width="15" style="444" customWidth="1"/>
    <col min="8455" max="8707" width="9.140625" style="444"/>
    <col min="8708" max="8708" width="30.28515625" style="444" customWidth="1"/>
    <col min="8709" max="8709" width="11.85546875" style="444" customWidth="1"/>
    <col min="8710" max="8710" width="15" style="444" customWidth="1"/>
    <col min="8711" max="8963" width="9.140625" style="444"/>
    <col min="8964" max="8964" width="30.28515625" style="444" customWidth="1"/>
    <col min="8965" max="8965" width="11.85546875" style="444" customWidth="1"/>
    <col min="8966" max="8966" width="15" style="444" customWidth="1"/>
    <col min="8967" max="9219" width="9.140625" style="444"/>
    <col min="9220" max="9220" width="30.28515625" style="444" customWidth="1"/>
    <col min="9221" max="9221" width="11.85546875" style="444" customWidth="1"/>
    <col min="9222" max="9222" width="15" style="444" customWidth="1"/>
    <col min="9223" max="9475" width="9.140625" style="444"/>
    <col min="9476" max="9476" width="30.28515625" style="444" customWidth="1"/>
    <col min="9477" max="9477" width="11.85546875" style="444" customWidth="1"/>
    <col min="9478" max="9478" width="15" style="444" customWidth="1"/>
    <col min="9479" max="9731" width="9.140625" style="444"/>
    <col min="9732" max="9732" width="30.28515625" style="444" customWidth="1"/>
    <col min="9733" max="9733" width="11.85546875" style="444" customWidth="1"/>
    <col min="9734" max="9734" width="15" style="444" customWidth="1"/>
    <col min="9735" max="9987" width="9.140625" style="444"/>
    <col min="9988" max="9988" width="30.28515625" style="444" customWidth="1"/>
    <col min="9989" max="9989" width="11.85546875" style="444" customWidth="1"/>
    <col min="9990" max="9990" width="15" style="444" customWidth="1"/>
    <col min="9991" max="10243" width="9.140625" style="444"/>
    <col min="10244" max="10244" width="30.28515625" style="444" customWidth="1"/>
    <col min="10245" max="10245" width="11.85546875" style="444" customWidth="1"/>
    <col min="10246" max="10246" width="15" style="444" customWidth="1"/>
    <col min="10247" max="10499" width="9.140625" style="444"/>
    <col min="10500" max="10500" width="30.28515625" style="444" customWidth="1"/>
    <col min="10501" max="10501" width="11.85546875" style="444" customWidth="1"/>
    <col min="10502" max="10502" width="15" style="444" customWidth="1"/>
    <col min="10503" max="10755" width="9.140625" style="444"/>
    <col min="10756" max="10756" width="30.28515625" style="444" customWidth="1"/>
    <col min="10757" max="10757" width="11.85546875" style="444" customWidth="1"/>
    <col min="10758" max="10758" width="15" style="444" customWidth="1"/>
    <col min="10759" max="11011" width="9.140625" style="444"/>
    <col min="11012" max="11012" width="30.28515625" style="444" customWidth="1"/>
    <col min="11013" max="11013" width="11.85546875" style="444" customWidth="1"/>
    <col min="11014" max="11014" width="15" style="444" customWidth="1"/>
    <col min="11015" max="11267" width="9.140625" style="444"/>
    <col min="11268" max="11268" width="30.28515625" style="444" customWidth="1"/>
    <col min="11269" max="11269" width="11.85546875" style="444" customWidth="1"/>
    <col min="11270" max="11270" width="15" style="444" customWidth="1"/>
    <col min="11271" max="11523" width="9.140625" style="444"/>
    <col min="11524" max="11524" width="30.28515625" style="444" customWidth="1"/>
    <col min="11525" max="11525" width="11.85546875" style="444" customWidth="1"/>
    <col min="11526" max="11526" width="15" style="444" customWidth="1"/>
    <col min="11527" max="11779" width="9.140625" style="444"/>
    <col min="11780" max="11780" width="30.28515625" style="444" customWidth="1"/>
    <col min="11781" max="11781" width="11.85546875" style="444" customWidth="1"/>
    <col min="11782" max="11782" width="15" style="444" customWidth="1"/>
    <col min="11783" max="12035" width="9.140625" style="444"/>
    <col min="12036" max="12036" width="30.28515625" style="444" customWidth="1"/>
    <col min="12037" max="12037" width="11.85546875" style="444" customWidth="1"/>
    <col min="12038" max="12038" width="15" style="444" customWidth="1"/>
    <col min="12039" max="12291" width="9.140625" style="444"/>
    <col min="12292" max="12292" width="30.28515625" style="444" customWidth="1"/>
    <col min="12293" max="12293" width="11.85546875" style="444" customWidth="1"/>
    <col min="12294" max="12294" width="15" style="444" customWidth="1"/>
    <col min="12295" max="12547" width="9.140625" style="444"/>
    <col min="12548" max="12548" width="30.28515625" style="444" customWidth="1"/>
    <col min="12549" max="12549" width="11.85546875" style="444" customWidth="1"/>
    <col min="12550" max="12550" width="15" style="444" customWidth="1"/>
    <col min="12551" max="12803" width="9.140625" style="444"/>
    <col min="12804" max="12804" width="30.28515625" style="444" customWidth="1"/>
    <col min="12805" max="12805" width="11.85546875" style="444" customWidth="1"/>
    <col min="12806" max="12806" width="15" style="444" customWidth="1"/>
    <col min="12807" max="13059" width="9.140625" style="444"/>
    <col min="13060" max="13060" width="30.28515625" style="444" customWidth="1"/>
    <col min="13061" max="13061" width="11.85546875" style="444" customWidth="1"/>
    <col min="13062" max="13062" width="15" style="444" customWidth="1"/>
    <col min="13063" max="13315" width="9.140625" style="444"/>
    <col min="13316" max="13316" width="30.28515625" style="444" customWidth="1"/>
    <col min="13317" max="13317" width="11.85546875" style="444" customWidth="1"/>
    <col min="13318" max="13318" width="15" style="444" customWidth="1"/>
    <col min="13319" max="13571" width="9.140625" style="444"/>
    <col min="13572" max="13572" width="30.28515625" style="444" customWidth="1"/>
    <col min="13573" max="13573" width="11.85546875" style="444" customWidth="1"/>
    <col min="13574" max="13574" width="15" style="444" customWidth="1"/>
    <col min="13575" max="13827" width="9.140625" style="444"/>
    <col min="13828" max="13828" width="30.28515625" style="444" customWidth="1"/>
    <col min="13829" max="13829" width="11.85546875" style="444" customWidth="1"/>
    <col min="13830" max="13830" width="15" style="444" customWidth="1"/>
    <col min="13831" max="14083" width="9.140625" style="444"/>
    <col min="14084" max="14084" width="30.28515625" style="444" customWidth="1"/>
    <col min="14085" max="14085" width="11.85546875" style="444" customWidth="1"/>
    <col min="14086" max="14086" width="15" style="444" customWidth="1"/>
    <col min="14087" max="14339" width="9.140625" style="444"/>
    <col min="14340" max="14340" width="30.28515625" style="444" customWidth="1"/>
    <col min="14341" max="14341" width="11.85546875" style="444" customWidth="1"/>
    <col min="14342" max="14342" width="15" style="444" customWidth="1"/>
    <col min="14343" max="14595" width="9.140625" style="444"/>
    <col min="14596" max="14596" width="30.28515625" style="444" customWidth="1"/>
    <col min="14597" max="14597" width="11.85546875" style="444" customWidth="1"/>
    <col min="14598" max="14598" width="15" style="444" customWidth="1"/>
    <col min="14599" max="14851" width="9.140625" style="444"/>
    <col min="14852" max="14852" width="30.28515625" style="444" customWidth="1"/>
    <col min="14853" max="14853" width="11.85546875" style="444" customWidth="1"/>
    <col min="14854" max="14854" width="15" style="444" customWidth="1"/>
    <col min="14855" max="15107" width="9.140625" style="444"/>
    <col min="15108" max="15108" width="30.28515625" style="444" customWidth="1"/>
    <col min="15109" max="15109" width="11.85546875" style="444" customWidth="1"/>
    <col min="15110" max="15110" width="15" style="444" customWidth="1"/>
    <col min="15111" max="15363" width="9.140625" style="444"/>
    <col min="15364" max="15364" width="30.28515625" style="444" customWidth="1"/>
    <col min="15365" max="15365" width="11.85546875" style="444" customWidth="1"/>
    <col min="15366" max="15366" width="15" style="444" customWidth="1"/>
    <col min="15367" max="15619" width="9.140625" style="444"/>
    <col min="15620" max="15620" width="30.28515625" style="444" customWidth="1"/>
    <col min="15621" max="15621" width="11.85546875" style="444" customWidth="1"/>
    <col min="15622" max="15622" width="15" style="444" customWidth="1"/>
    <col min="15623" max="15875" width="9.140625" style="444"/>
    <col min="15876" max="15876" width="30.28515625" style="444" customWidth="1"/>
    <col min="15877" max="15877" width="11.85546875" style="444" customWidth="1"/>
    <col min="15878" max="15878" width="15" style="444" customWidth="1"/>
    <col min="15879" max="16131" width="9.140625" style="444"/>
    <col min="16132" max="16132" width="30.28515625" style="444" customWidth="1"/>
    <col min="16133" max="16133" width="11.85546875" style="444" customWidth="1"/>
    <col min="16134" max="16134" width="15" style="444" customWidth="1"/>
    <col min="16135" max="16384" width="9.140625" style="444"/>
  </cols>
  <sheetData>
    <row r="1" spans="1:7" ht="60.75" customHeight="1">
      <c r="A1" s="799"/>
      <c r="B1" s="799"/>
      <c r="C1" s="799"/>
      <c r="D1" s="799"/>
      <c r="E1" s="800" t="s">
        <v>621</v>
      </c>
      <c r="F1" s="800"/>
      <c r="G1" s="443"/>
    </row>
    <row r="2" spans="1:7" ht="7.5" customHeight="1"/>
    <row r="3" spans="1:7">
      <c r="A3" s="801" t="s">
        <v>585</v>
      </c>
      <c r="B3" s="801"/>
      <c r="C3" s="801"/>
      <c r="D3" s="801"/>
      <c r="E3" s="801"/>
      <c r="F3" s="801"/>
    </row>
    <row r="4" spans="1:7" ht="26.25" customHeight="1">
      <c r="A4" s="802" t="s">
        <v>622</v>
      </c>
      <c r="B4" s="802"/>
      <c r="C4" s="802"/>
      <c r="D4" s="802"/>
      <c r="E4" s="802"/>
      <c r="F4" s="802"/>
      <c r="G4" s="802"/>
    </row>
    <row r="5" spans="1:7" ht="9" customHeight="1">
      <c r="A5" s="445"/>
      <c r="B5" s="445"/>
      <c r="C5" s="445"/>
      <c r="D5" s="445"/>
      <c r="E5" s="445"/>
      <c r="F5" s="445"/>
    </row>
    <row r="6" spans="1:7">
      <c r="A6" s="803" t="s">
        <v>623</v>
      </c>
      <c r="B6" s="803"/>
      <c r="C6" s="803"/>
      <c r="D6" s="803"/>
      <c r="E6" s="803"/>
      <c r="F6" s="803"/>
      <c r="G6" s="803"/>
    </row>
    <row r="7" spans="1:7" ht="48" customHeight="1">
      <c r="A7" s="803"/>
      <c r="B7" s="803"/>
      <c r="C7" s="803"/>
      <c r="D7" s="803"/>
      <c r="E7" s="803"/>
      <c r="F7" s="803"/>
      <c r="G7" s="803"/>
    </row>
    <row r="8" spans="1:7" ht="8.25" customHeight="1">
      <c r="A8" s="446"/>
      <c r="B8" s="446"/>
      <c r="C8" s="446"/>
      <c r="D8" s="446"/>
      <c r="E8" s="446"/>
      <c r="F8" s="446"/>
      <c r="G8" s="446"/>
    </row>
    <row r="9" spans="1:7">
      <c r="A9" s="447" t="s">
        <v>110</v>
      </c>
      <c r="B9" s="447" t="s">
        <v>258</v>
      </c>
      <c r="C9" s="447" t="s">
        <v>0</v>
      </c>
      <c r="D9" s="447" t="s">
        <v>436</v>
      </c>
      <c r="E9" s="447" t="s">
        <v>108</v>
      </c>
      <c r="F9" s="447" t="s">
        <v>3</v>
      </c>
      <c r="G9" s="447" t="s">
        <v>447</v>
      </c>
    </row>
    <row r="10" spans="1:7" ht="12.75" customHeight="1">
      <c r="A10" s="447">
        <v>710</v>
      </c>
      <c r="B10" s="447"/>
      <c r="C10" s="447"/>
      <c r="D10" s="448" t="s">
        <v>624</v>
      </c>
      <c r="E10" s="449"/>
      <c r="F10" s="449"/>
      <c r="G10" s="450"/>
    </row>
    <row r="11" spans="1:7" ht="24.95" customHeight="1">
      <c r="A11" s="447"/>
      <c r="B11" s="447">
        <v>71030</v>
      </c>
      <c r="C11" s="447"/>
      <c r="D11" s="448" t="s">
        <v>625</v>
      </c>
      <c r="E11" s="449"/>
      <c r="F11" s="449"/>
      <c r="G11" s="450"/>
    </row>
    <row r="12" spans="1:7" ht="24.95" customHeight="1">
      <c r="A12" s="796"/>
      <c r="B12" s="797"/>
      <c r="C12" s="798"/>
      <c r="D12" s="450" t="s">
        <v>626</v>
      </c>
      <c r="E12" s="451">
        <v>1148703.43</v>
      </c>
      <c r="F12" s="451">
        <v>1148703.43</v>
      </c>
      <c r="G12" s="451">
        <v>100</v>
      </c>
    </row>
    <row r="13" spans="1:7">
      <c r="A13" s="452"/>
      <c r="B13" s="452"/>
      <c r="C13" s="452"/>
      <c r="D13" s="450" t="s">
        <v>525</v>
      </c>
      <c r="E13" s="451">
        <v>595000</v>
      </c>
      <c r="F13" s="451">
        <v>574924.63</v>
      </c>
      <c r="G13" s="451">
        <v>96.625988235294116</v>
      </c>
    </row>
    <row r="14" spans="1:7">
      <c r="A14" s="453"/>
      <c r="B14" s="453"/>
      <c r="C14" s="454" t="s">
        <v>19</v>
      </c>
      <c r="D14" s="450" t="s">
        <v>627</v>
      </c>
      <c r="E14" s="451">
        <v>550000</v>
      </c>
      <c r="F14" s="451">
        <v>543859.88</v>
      </c>
      <c r="G14" s="451">
        <v>98.883614545454549</v>
      </c>
    </row>
    <row r="15" spans="1:7">
      <c r="A15" s="453"/>
      <c r="B15" s="453"/>
      <c r="C15" s="454" t="s">
        <v>628</v>
      </c>
      <c r="D15" s="450" t="s">
        <v>629</v>
      </c>
      <c r="E15" s="451">
        <v>2000</v>
      </c>
      <c r="F15" s="451">
        <v>1100.8900000000001</v>
      </c>
      <c r="G15" s="451">
        <v>55.044500000000006</v>
      </c>
    </row>
    <row r="16" spans="1:7">
      <c r="A16" s="455"/>
      <c r="B16" s="455"/>
      <c r="C16" s="456" t="s">
        <v>23</v>
      </c>
      <c r="D16" s="450" t="s">
        <v>630</v>
      </c>
      <c r="E16" s="451">
        <v>43000</v>
      </c>
      <c r="F16" s="451">
        <v>29963.86</v>
      </c>
      <c r="G16" s="451">
        <v>69.683395348837209</v>
      </c>
    </row>
    <row r="17" spans="1:7">
      <c r="A17" s="806"/>
      <c r="B17" s="807"/>
      <c r="C17" s="808"/>
      <c r="D17" s="448" t="s">
        <v>85</v>
      </c>
      <c r="E17" s="449">
        <v>1743703.43</v>
      </c>
      <c r="F17" s="449">
        <v>1723628.06</v>
      </c>
      <c r="G17" s="449">
        <v>98.848693553352703</v>
      </c>
    </row>
    <row r="18" spans="1:7" ht="14.25" customHeight="1">
      <c r="A18" s="796"/>
      <c r="B18" s="797"/>
      <c r="C18" s="798"/>
      <c r="D18" s="450" t="s">
        <v>631</v>
      </c>
      <c r="E18" s="451">
        <v>1212000</v>
      </c>
      <c r="F18" s="451">
        <v>555628.12</v>
      </c>
      <c r="G18" s="451">
        <v>45.843904290429045</v>
      </c>
    </row>
    <row r="19" spans="1:7" ht="24.95" customHeight="1">
      <c r="A19" s="452"/>
      <c r="B19" s="452"/>
      <c r="C19" s="457">
        <v>2960</v>
      </c>
      <c r="D19" s="450" t="s">
        <v>632</v>
      </c>
      <c r="E19" s="451">
        <v>120000</v>
      </c>
      <c r="F19" s="451">
        <v>118895.22</v>
      </c>
      <c r="G19" s="451">
        <v>99.079350000000005</v>
      </c>
    </row>
    <row r="20" spans="1:7" ht="24.95" customHeight="1">
      <c r="A20" s="453"/>
      <c r="B20" s="453"/>
      <c r="C20" s="457">
        <v>4110</v>
      </c>
      <c r="D20" s="450" t="s">
        <v>633</v>
      </c>
      <c r="E20" s="451">
        <v>1000</v>
      </c>
      <c r="F20" s="451">
        <v>227.85</v>
      </c>
      <c r="G20" s="451">
        <v>22.785</v>
      </c>
    </row>
    <row r="21" spans="1:7" ht="14.25" customHeight="1">
      <c r="A21" s="453"/>
      <c r="B21" s="453"/>
      <c r="C21" s="457">
        <v>4120</v>
      </c>
      <c r="D21" s="450" t="s">
        <v>634</v>
      </c>
      <c r="E21" s="451">
        <v>500</v>
      </c>
      <c r="F21" s="451">
        <v>36.75</v>
      </c>
      <c r="G21" s="451">
        <v>7.35</v>
      </c>
    </row>
    <row r="22" spans="1:7" ht="15" customHeight="1">
      <c r="A22" s="453"/>
      <c r="B22" s="453"/>
      <c r="C22" s="457">
        <v>4170</v>
      </c>
      <c r="D22" s="450" t="s">
        <v>635</v>
      </c>
      <c r="E22" s="451">
        <v>15000</v>
      </c>
      <c r="F22" s="451">
        <v>1500</v>
      </c>
      <c r="G22" s="451">
        <v>10</v>
      </c>
    </row>
    <row r="23" spans="1:7" ht="14.25" customHeight="1">
      <c r="A23" s="453"/>
      <c r="B23" s="453"/>
      <c r="C23" s="457">
        <v>4210</v>
      </c>
      <c r="D23" s="450" t="s">
        <v>598</v>
      </c>
      <c r="E23" s="451">
        <v>35000</v>
      </c>
      <c r="F23" s="451">
        <v>31977.96</v>
      </c>
      <c r="G23" s="451">
        <v>91.365600000000001</v>
      </c>
    </row>
    <row r="24" spans="1:7" ht="24.95" customHeight="1">
      <c r="A24" s="453"/>
      <c r="B24" s="453"/>
      <c r="C24" s="457">
        <v>4240</v>
      </c>
      <c r="D24" s="450" t="s">
        <v>636</v>
      </c>
      <c r="E24" s="451">
        <v>1000</v>
      </c>
      <c r="F24" s="451">
        <v>754.45</v>
      </c>
      <c r="G24" s="451">
        <v>75.444999999999993</v>
      </c>
    </row>
    <row r="25" spans="1:7" ht="14.25" customHeight="1">
      <c r="A25" s="453"/>
      <c r="B25" s="453"/>
      <c r="C25" s="457">
        <v>4270</v>
      </c>
      <c r="D25" s="450" t="s">
        <v>637</v>
      </c>
      <c r="E25" s="451">
        <v>150000</v>
      </c>
      <c r="F25" s="451">
        <v>4090.46</v>
      </c>
      <c r="G25" s="451">
        <v>2.7269733333333335</v>
      </c>
    </row>
    <row r="26" spans="1:7" ht="15.75" customHeight="1">
      <c r="A26" s="453"/>
      <c r="B26" s="453"/>
      <c r="C26" s="457">
        <v>4300</v>
      </c>
      <c r="D26" s="450" t="s">
        <v>599</v>
      </c>
      <c r="E26" s="451">
        <v>584000</v>
      </c>
      <c r="F26" s="451">
        <v>278168.73</v>
      </c>
      <c r="G26" s="451">
        <v>47.631631849315063</v>
      </c>
    </row>
    <row r="27" spans="1:7" ht="24.95" customHeight="1">
      <c r="A27" s="453"/>
      <c r="B27" s="453"/>
      <c r="C27" s="457">
        <v>4350</v>
      </c>
      <c r="D27" s="450" t="s">
        <v>638</v>
      </c>
      <c r="E27" s="451">
        <v>12000</v>
      </c>
      <c r="F27" s="451">
        <v>6075.79</v>
      </c>
      <c r="G27" s="451">
        <v>50.631583333333332</v>
      </c>
    </row>
    <row r="28" spans="1:7" ht="24.95" customHeight="1">
      <c r="A28" s="453"/>
      <c r="B28" s="453"/>
      <c r="C28" s="457">
        <v>4370</v>
      </c>
      <c r="D28" s="450" t="s">
        <v>639</v>
      </c>
      <c r="E28" s="451">
        <v>1500</v>
      </c>
      <c r="F28" s="451">
        <v>1005.84</v>
      </c>
      <c r="G28" s="451">
        <v>67.056000000000012</v>
      </c>
    </row>
    <row r="29" spans="1:7" ht="24.95" customHeight="1">
      <c r="A29" s="453"/>
      <c r="B29" s="453"/>
      <c r="C29" s="457">
        <v>4390</v>
      </c>
      <c r="D29" s="450" t="s">
        <v>640</v>
      </c>
      <c r="E29" s="451">
        <v>12000</v>
      </c>
      <c r="F29" s="451">
        <v>0</v>
      </c>
      <c r="G29" s="451">
        <v>0</v>
      </c>
    </row>
    <row r="30" spans="1:7" ht="13.5" customHeight="1">
      <c r="A30" s="453"/>
      <c r="B30" s="453"/>
      <c r="C30" s="457">
        <v>4430</v>
      </c>
      <c r="D30" s="450" t="s">
        <v>641</v>
      </c>
      <c r="E30" s="451">
        <v>3000</v>
      </c>
      <c r="F30" s="451">
        <v>0</v>
      </c>
      <c r="G30" s="451">
        <v>0</v>
      </c>
    </row>
    <row r="31" spans="1:7" ht="12.75" customHeight="1">
      <c r="A31" s="453"/>
      <c r="B31" s="453"/>
      <c r="C31" s="457">
        <v>4510</v>
      </c>
      <c r="D31" s="450" t="s">
        <v>642</v>
      </c>
      <c r="E31" s="451">
        <v>1000</v>
      </c>
      <c r="F31" s="451"/>
      <c r="G31" s="451">
        <v>0</v>
      </c>
    </row>
    <row r="32" spans="1:7" ht="24.95" customHeight="1">
      <c r="A32" s="453"/>
      <c r="B32" s="453"/>
      <c r="C32" s="457">
        <v>4610</v>
      </c>
      <c r="D32" s="450" t="s">
        <v>643</v>
      </c>
      <c r="E32" s="451">
        <v>1000</v>
      </c>
      <c r="F32" s="451">
        <v>15</v>
      </c>
      <c r="G32" s="451">
        <v>1.5</v>
      </c>
    </row>
    <row r="33" spans="1:7" ht="24.95" customHeight="1">
      <c r="A33" s="453"/>
      <c r="B33" s="453"/>
      <c r="C33" s="457">
        <v>4700</v>
      </c>
      <c r="D33" s="450" t="s">
        <v>644</v>
      </c>
      <c r="E33" s="451">
        <v>10000</v>
      </c>
      <c r="F33" s="451">
        <v>8775</v>
      </c>
      <c r="G33" s="451">
        <v>87.75</v>
      </c>
    </row>
    <row r="34" spans="1:7" ht="24.95" customHeight="1">
      <c r="A34" s="453"/>
      <c r="B34" s="453"/>
      <c r="C34" s="457">
        <v>4740</v>
      </c>
      <c r="D34" s="450" t="s">
        <v>645</v>
      </c>
      <c r="E34" s="451">
        <v>15000</v>
      </c>
      <c r="F34" s="451">
        <v>7753.35</v>
      </c>
      <c r="G34" s="451">
        <v>51.689000000000007</v>
      </c>
    </row>
    <row r="35" spans="1:7" ht="24.95" customHeight="1">
      <c r="A35" s="453"/>
      <c r="B35" s="453"/>
      <c r="C35" s="457">
        <v>4750</v>
      </c>
      <c r="D35" s="450" t="s">
        <v>646</v>
      </c>
      <c r="E35" s="451">
        <v>30000</v>
      </c>
      <c r="F35" s="451">
        <v>26846.59</v>
      </c>
      <c r="G35" s="451">
        <v>89.48863333333334</v>
      </c>
    </row>
    <row r="36" spans="1:7" ht="24.95" customHeight="1">
      <c r="A36" s="453"/>
      <c r="B36" s="453"/>
      <c r="C36" s="457">
        <v>6110</v>
      </c>
      <c r="D36" s="450" t="s">
        <v>601</v>
      </c>
      <c r="E36" s="451">
        <v>150000</v>
      </c>
      <c r="F36" s="451">
        <v>0</v>
      </c>
      <c r="G36" s="451">
        <v>0</v>
      </c>
    </row>
    <row r="37" spans="1:7" ht="24.95" customHeight="1">
      <c r="A37" s="453"/>
      <c r="B37" s="453"/>
      <c r="C37" s="457">
        <v>6120</v>
      </c>
      <c r="D37" s="450" t="s">
        <v>647</v>
      </c>
      <c r="E37" s="451">
        <v>70000</v>
      </c>
      <c r="F37" s="451">
        <v>69505.13</v>
      </c>
      <c r="G37" s="451">
        <v>99.293042857142865</v>
      </c>
    </row>
    <row r="38" spans="1:7" ht="24.95" customHeight="1">
      <c r="A38" s="796"/>
      <c r="B38" s="797"/>
      <c r="C38" s="798"/>
      <c r="D38" s="450" t="s">
        <v>648</v>
      </c>
      <c r="E38" s="451">
        <v>531703.43000000005</v>
      </c>
      <c r="F38" s="451">
        <v>1167999.94</v>
      </c>
      <c r="G38" s="451">
        <v>219.67131940450332</v>
      </c>
    </row>
    <row r="39" spans="1:7" ht="17.25" customHeight="1">
      <c r="A39" s="806"/>
      <c r="B39" s="807"/>
      <c r="C39" s="808"/>
      <c r="D39" s="448" t="s">
        <v>85</v>
      </c>
      <c r="E39" s="449">
        <v>1743703.43</v>
      </c>
      <c r="F39" s="449">
        <v>1723628.06</v>
      </c>
      <c r="G39" s="449">
        <v>98.848693553352689</v>
      </c>
    </row>
    <row r="40" spans="1:7">
      <c r="A40" s="446"/>
      <c r="B40" s="446"/>
      <c r="C40" s="446"/>
      <c r="D40" s="446"/>
      <c r="E40" s="446"/>
      <c r="F40" s="446"/>
      <c r="G40" s="446"/>
    </row>
    <row r="41" spans="1:7" ht="18" customHeight="1">
      <c r="A41" s="803" t="s">
        <v>649</v>
      </c>
      <c r="B41" s="803"/>
      <c r="C41" s="803"/>
      <c r="D41" s="803"/>
      <c r="E41" s="803"/>
      <c r="F41" s="803"/>
      <c r="G41" s="803"/>
    </row>
    <row r="43" spans="1:7" ht="28.5" customHeight="1">
      <c r="A43" s="803" t="s">
        <v>650</v>
      </c>
      <c r="B43" s="803"/>
      <c r="C43" s="803"/>
      <c r="D43" s="803"/>
      <c r="E43" s="803"/>
      <c r="F43" s="803"/>
      <c r="G43" s="803"/>
    </row>
    <row r="44" spans="1:7">
      <c r="A44" s="446"/>
      <c r="B44" s="446"/>
      <c r="C44" s="446"/>
      <c r="D44" s="446"/>
      <c r="E44" s="809"/>
      <c r="F44" s="809"/>
    </row>
    <row r="45" spans="1:7" ht="15" customHeight="1">
      <c r="A45" s="450" t="s">
        <v>651</v>
      </c>
      <c r="B45" s="804" t="s">
        <v>652</v>
      </c>
      <c r="C45" s="804"/>
      <c r="D45" s="804"/>
      <c r="E45" s="805">
        <v>118895.22</v>
      </c>
      <c r="F45" s="805"/>
    </row>
    <row r="46" spans="1:7" ht="15" customHeight="1">
      <c r="A46" s="450" t="s">
        <v>653</v>
      </c>
      <c r="B46" s="804" t="s">
        <v>654</v>
      </c>
      <c r="C46" s="804"/>
      <c r="D46" s="804"/>
      <c r="E46" s="805">
        <v>227.85</v>
      </c>
      <c r="F46" s="805"/>
    </row>
    <row r="47" spans="1:7" ht="15" customHeight="1">
      <c r="A47" s="450" t="s">
        <v>655</v>
      </c>
      <c r="B47" s="804" t="s">
        <v>634</v>
      </c>
      <c r="C47" s="804"/>
      <c r="D47" s="804"/>
      <c r="E47" s="805">
        <v>36.75</v>
      </c>
      <c r="F47" s="805"/>
    </row>
    <row r="48" spans="1:7" ht="54" customHeight="1">
      <c r="A48" s="450" t="s">
        <v>656</v>
      </c>
      <c r="B48" s="804" t="s">
        <v>657</v>
      </c>
      <c r="C48" s="810"/>
      <c r="D48" s="810"/>
      <c r="E48" s="805">
        <v>1500</v>
      </c>
      <c r="F48" s="805"/>
    </row>
    <row r="49" spans="1:6" ht="54" customHeight="1">
      <c r="A49" s="450" t="s">
        <v>612</v>
      </c>
      <c r="B49" s="810" t="s">
        <v>658</v>
      </c>
      <c r="C49" s="810"/>
      <c r="D49" s="810"/>
      <c r="E49" s="805">
        <v>31977.96</v>
      </c>
      <c r="F49" s="805"/>
    </row>
    <row r="50" spans="1:6" ht="39.950000000000003" customHeight="1">
      <c r="A50" s="450" t="s">
        <v>659</v>
      </c>
      <c r="B50" s="810" t="s">
        <v>660</v>
      </c>
      <c r="C50" s="810"/>
      <c r="D50" s="810"/>
      <c r="E50" s="805">
        <v>754.45</v>
      </c>
      <c r="F50" s="805"/>
    </row>
    <row r="51" spans="1:6" ht="51" customHeight="1">
      <c r="A51" s="450" t="s">
        <v>661</v>
      </c>
      <c r="B51" s="810" t="s">
        <v>662</v>
      </c>
      <c r="C51" s="810"/>
      <c r="D51" s="810"/>
      <c r="E51" s="805">
        <v>4090.46</v>
      </c>
      <c r="F51" s="805"/>
    </row>
    <row r="52" spans="1:6" ht="78" customHeight="1">
      <c r="A52" s="450" t="s">
        <v>616</v>
      </c>
      <c r="B52" s="810" t="s">
        <v>663</v>
      </c>
      <c r="C52" s="810"/>
      <c r="D52" s="810"/>
      <c r="E52" s="805">
        <v>278168.73</v>
      </c>
      <c r="F52" s="805"/>
    </row>
    <row r="53" spans="1:6" ht="29.25" customHeight="1">
      <c r="A53" s="450" t="s">
        <v>664</v>
      </c>
      <c r="B53" s="810" t="s">
        <v>665</v>
      </c>
      <c r="C53" s="810"/>
      <c r="D53" s="810"/>
      <c r="E53" s="805">
        <v>6075.79</v>
      </c>
      <c r="F53" s="805"/>
    </row>
    <row r="54" spans="1:6" ht="18" customHeight="1">
      <c r="A54" s="450" t="s">
        <v>666</v>
      </c>
      <c r="B54" s="810" t="s">
        <v>667</v>
      </c>
      <c r="C54" s="810"/>
      <c r="D54" s="810"/>
      <c r="E54" s="805">
        <v>1005.84</v>
      </c>
      <c r="F54" s="805"/>
    </row>
    <row r="55" spans="1:6" ht="13.5" customHeight="1">
      <c r="A55" s="450" t="s">
        <v>668</v>
      </c>
      <c r="B55" s="810" t="s">
        <v>643</v>
      </c>
      <c r="C55" s="810"/>
      <c r="D55" s="810"/>
      <c r="E55" s="805">
        <v>15</v>
      </c>
      <c r="F55" s="805"/>
    </row>
    <row r="56" spans="1:6">
      <c r="A56" s="450" t="s">
        <v>669</v>
      </c>
      <c r="B56" s="810" t="s">
        <v>670</v>
      </c>
      <c r="C56" s="810"/>
      <c r="D56" s="810"/>
      <c r="E56" s="805">
        <v>8775</v>
      </c>
      <c r="F56" s="805"/>
    </row>
    <row r="57" spans="1:6" ht="15.75" customHeight="1">
      <c r="A57" s="450" t="s">
        <v>671</v>
      </c>
      <c r="B57" s="810" t="s">
        <v>672</v>
      </c>
      <c r="C57" s="810"/>
      <c r="D57" s="810"/>
      <c r="E57" s="805">
        <v>7753.35</v>
      </c>
      <c r="F57" s="805"/>
    </row>
    <row r="58" spans="1:6" ht="25.5" customHeight="1">
      <c r="A58" s="450" t="s">
        <v>673</v>
      </c>
      <c r="B58" s="810" t="s">
        <v>674</v>
      </c>
      <c r="C58" s="810"/>
      <c r="D58" s="810"/>
      <c r="E58" s="805">
        <v>26846.59</v>
      </c>
      <c r="F58" s="805"/>
    </row>
    <row r="59" spans="1:6" ht="53.25" customHeight="1">
      <c r="A59" s="450" t="s">
        <v>675</v>
      </c>
      <c r="B59" s="810" t="s">
        <v>676</v>
      </c>
      <c r="C59" s="810"/>
      <c r="D59" s="810"/>
      <c r="E59" s="805">
        <v>69505.13</v>
      </c>
      <c r="F59" s="805"/>
    </row>
    <row r="60" spans="1:6">
      <c r="A60" s="458"/>
      <c r="B60" s="459"/>
      <c r="C60" s="459"/>
      <c r="D60" s="459"/>
      <c r="E60" s="811"/>
      <c r="F60" s="811"/>
    </row>
    <row r="61" spans="1:6" ht="25.5" customHeight="1">
      <c r="A61" s="812" t="s">
        <v>677</v>
      </c>
      <c r="B61" s="812"/>
      <c r="C61" s="812"/>
      <c r="D61" s="812"/>
      <c r="E61" s="812"/>
      <c r="F61" s="812"/>
    </row>
    <row r="62" spans="1:6">
      <c r="A62" s="446"/>
      <c r="B62" s="446"/>
      <c r="C62" s="446"/>
      <c r="D62" s="446"/>
      <c r="E62" s="460"/>
      <c r="F62" s="446"/>
    </row>
  </sheetData>
  <mergeCells count="45">
    <mergeCell ref="E60:F60"/>
    <mergeCell ref="A61:F61"/>
    <mergeCell ref="B57:D57"/>
    <mergeCell ref="E57:F57"/>
    <mergeCell ref="B58:D58"/>
    <mergeCell ref="E58:F58"/>
    <mergeCell ref="B59:D59"/>
    <mergeCell ref="E59:F59"/>
    <mergeCell ref="B54:D54"/>
    <mergeCell ref="E54:F54"/>
    <mergeCell ref="B55:D55"/>
    <mergeCell ref="E55:F55"/>
    <mergeCell ref="B56:D56"/>
    <mergeCell ref="E56:F56"/>
    <mergeCell ref="B51:D51"/>
    <mergeCell ref="E51:F51"/>
    <mergeCell ref="B52:D52"/>
    <mergeCell ref="E52:F52"/>
    <mergeCell ref="B53:D53"/>
    <mergeCell ref="E53:F53"/>
    <mergeCell ref="B48:D48"/>
    <mergeCell ref="E48:F48"/>
    <mergeCell ref="B49:D49"/>
    <mergeCell ref="E49:F49"/>
    <mergeCell ref="B50:D50"/>
    <mergeCell ref="E50:F50"/>
    <mergeCell ref="B47:D47"/>
    <mergeCell ref="E47:F47"/>
    <mergeCell ref="A17:C17"/>
    <mergeCell ref="A18:C18"/>
    <mergeCell ref="A38:C38"/>
    <mergeCell ref="A39:C39"/>
    <mergeCell ref="A41:G41"/>
    <mergeCell ref="A43:G43"/>
    <mergeCell ref="E44:F44"/>
    <mergeCell ref="B45:D45"/>
    <mergeCell ref="E45:F45"/>
    <mergeCell ref="B46:D46"/>
    <mergeCell ref="E46:F46"/>
    <mergeCell ref="A12:C12"/>
    <mergeCell ref="A1:D1"/>
    <mergeCell ref="E1:F1"/>
    <mergeCell ref="A3:F3"/>
    <mergeCell ref="A4:G4"/>
    <mergeCell ref="A6:G7"/>
  </mergeCells>
  <pageMargins left="0.75" right="0.75" top="1" bottom="1" header="0.5" footer="0.5"/>
  <pageSetup paperSize="9" scale="90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P189"/>
  <sheetViews>
    <sheetView showGridLines="0" workbookViewId="0">
      <selection activeCell="F7" sqref="F7"/>
    </sheetView>
  </sheetViews>
  <sheetFormatPr defaultRowHeight="12.75"/>
  <cols>
    <col min="1" max="1" width="9.140625" style="461"/>
    <col min="2" max="2" width="2.140625" style="461" customWidth="1"/>
    <col min="3" max="3" width="6.28515625" style="461" customWidth="1"/>
    <col min="4" max="4" width="8.28515625" style="461" customWidth="1"/>
    <col min="5" max="5" width="8" style="461" customWidth="1"/>
    <col min="6" max="6" width="51.85546875" style="461" customWidth="1"/>
    <col min="7" max="7" width="4" style="461" customWidth="1"/>
    <col min="8" max="8" width="11.5703125" style="461" customWidth="1"/>
    <col min="9" max="9" width="2.42578125" style="461" hidden="1" customWidth="1"/>
    <col min="10" max="10" width="10.140625" style="461" customWidth="1"/>
    <col min="11" max="11" width="3" style="461" customWidth="1"/>
    <col min="12" max="12" width="1.85546875" style="461" customWidth="1"/>
    <col min="13" max="13" width="1.42578125" style="461" customWidth="1"/>
    <col min="14" max="14" width="0.42578125" style="461" customWidth="1"/>
    <col min="15" max="15" width="6.28515625" style="461" customWidth="1"/>
    <col min="16" max="257" width="9.140625" style="461"/>
    <col min="258" max="258" width="2.140625" style="461" customWidth="1"/>
    <col min="259" max="259" width="6.28515625" style="461" customWidth="1"/>
    <col min="260" max="260" width="8.28515625" style="461" customWidth="1"/>
    <col min="261" max="261" width="8" style="461" customWidth="1"/>
    <col min="262" max="262" width="51.85546875" style="461" customWidth="1"/>
    <col min="263" max="263" width="4" style="461" customWidth="1"/>
    <col min="264" max="264" width="11.5703125" style="461" customWidth="1"/>
    <col min="265" max="265" width="0" style="461" hidden="1" customWidth="1"/>
    <col min="266" max="266" width="10.140625" style="461" customWidth="1"/>
    <col min="267" max="267" width="3" style="461" customWidth="1"/>
    <col min="268" max="268" width="1.85546875" style="461" customWidth="1"/>
    <col min="269" max="269" width="1.42578125" style="461" customWidth="1"/>
    <col min="270" max="270" width="0.42578125" style="461" customWidth="1"/>
    <col min="271" max="271" width="6.28515625" style="461" customWidth="1"/>
    <col min="272" max="513" width="9.140625" style="461"/>
    <col min="514" max="514" width="2.140625" style="461" customWidth="1"/>
    <col min="515" max="515" width="6.28515625" style="461" customWidth="1"/>
    <col min="516" max="516" width="8.28515625" style="461" customWidth="1"/>
    <col min="517" max="517" width="8" style="461" customWidth="1"/>
    <col min="518" max="518" width="51.85546875" style="461" customWidth="1"/>
    <col min="519" max="519" width="4" style="461" customWidth="1"/>
    <col min="520" max="520" width="11.5703125" style="461" customWidth="1"/>
    <col min="521" max="521" width="0" style="461" hidden="1" customWidth="1"/>
    <col min="522" max="522" width="10.140625" style="461" customWidth="1"/>
    <col min="523" max="523" width="3" style="461" customWidth="1"/>
    <col min="524" max="524" width="1.85546875" style="461" customWidth="1"/>
    <col min="525" max="525" width="1.42578125" style="461" customWidth="1"/>
    <col min="526" max="526" width="0.42578125" style="461" customWidth="1"/>
    <col min="527" max="527" width="6.28515625" style="461" customWidth="1"/>
    <col min="528" max="769" width="9.140625" style="461"/>
    <col min="770" max="770" width="2.140625" style="461" customWidth="1"/>
    <col min="771" max="771" width="6.28515625" style="461" customWidth="1"/>
    <col min="772" max="772" width="8.28515625" style="461" customWidth="1"/>
    <col min="773" max="773" width="8" style="461" customWidth="1"/>
    <col min="774" max="774" width="51.85546875" style="461" customWidth="1"/>
    <col min="775" max="775" width="4" style="461" customWidth="1"/>
    <col min="776" max="776" width="11.5703125" style="461" customWidth="1"/>
    <col min="777" max="777" width="0" style="461" hidden="1" customWidth="1"/>
    <col min="778" max="778" width="10.140625" style="461" customWidth="1"/>
    <col min="779" max="779" width="3" style="461" customWidth="1"/>
    <col min="780" max="780" width="1.85546875" style="461" customWidth="1"/>
    <col min="781" max="781" width="1.42578125" style="461" customWidth="1"/>
    <col min="782" max="782" width="0.42578125" style="461" customWidth="1"/>
    <col min="783" max="783" width="6.28515625" style="461" customWidth="1"/>
    <col min="784" max="1025" width="9.140625" style="461"/>
    <col min="1026" max="1026" width="2.140625" style="461" customWidth="1"/>
    <col min="1027" max="1027" width="6.28515625" style="461" customWidth="1"/>
    <col min="1028" max="1028" width="8.28515625" style="461" customWidth="1"/>
    <col min="1029" max="1029" width="8" style="461" customWidth="1"/>
    <col min="1030" max="1030" width="51.85546875" style="461" customWidth="1"/>
    <col min="1031" max="1031" width="4" style="461" customWidth="1"/>
    <col min="1032" max="1032" width="11.5703125" style="461" customWidth="1"/>
    <col min="1033" max="1033" width="0" style="461" hidden="1" customWidth="1"/>
    <col min="1034" max="1034" width="10.140625" style="461" customWidth="1"/>
    <col min="1035" max="1035" width="3" style="461" customWidth="1"/>
    <col min="1036" max="1036" width="1.85546875" style="461" customWidth="1"/>
    <col min="1037" max="1037" width="1.42578125" style="461" customWidth="1"/>
    <col min="1038" max="1038" width="0.42578125" style="461" customWidth="1"/>
    <col min="1039" max="1039" width="6.28515625" style="461" customWidth="1"/>
    <col min="1040" max="1281" width="9.140625" style="461"/>
    <col min="1282" max="1282" width="2.140625" style="461" customWidth="1"/>
    <col min="1283" max="1283" width="6.28515625" style="461" customWidth="1"/>
    <col min="1284" max="1284" width="8.28515625" style="461" customWidth="1"/>
    <col min="1285" max="1285" width="8" style="461" customWidth="1"/>
    <col min="1286" max="1286" width="51.85546875" style="461" customWidth="1"/>
    <col min="1287" max="1287" width="4" style="461" customWidth="1"/>
    <col min="1288" max="1288" width="11.5703125" style="461" customWidth="1"/>
    <col min="1289" max="1289" width="0" style="461" hidden="1" customWidth="1"/>
    <col min="1290" max="1290" width="10.140625" style="461" customWidth="1"/>
    <col min="1291" max="1291" width="3" style="461" customWidth="1"/>
    <col min="1292" max="1292" width="1.85546875" style="461" customWidth="1"/>
    <col min="1293" max="1293" width="1.42578125" style="461" customWidth="1"/>
    <col min="1294" max="1294" width="0.42578125" style="461" customWidth="1"/>
    <col min="1295" max="1295" width="6.28515625" style="461" customWidth="1"/>
    <col min="1296" max="1537" width="9.140625" style="461"/>
    <col min="1538" max="1538" width="2.140625" style="461" customWidth="1"/>
    <col min="1539" max="1539" width="6.28515625" style="461" customWidth="1"/>
    <col min="1540" max="1540" width="8.28515625" style="461" customWidth="1"/>
    <col min="1541" max="1541" width="8" style="461" customWidth="1"/>
    <col min="1542" max="1542" width="51.85546875" style="461" customWidth="1"/>
    <col min="1543" max="1543" width="4" style="461" customWidth="1"/>
    <col min="1544" max="1544" width="11.5703125" style="461" customWidth="1"/>
    <col min="1545" max="1545" width="0" style="461" hidden="1" customWidth="1"/>
    <col min="1546" max="1546" width="10.140625" style="461" customWidth="1"/>
    <col min="1547" max="1547" width="3" style="461" customWidth="1"/>
    <col min="1548" max="1548" width="1.85546875" style="461" customWidth="1"/>
    <col min="1549" max="1549" width="1.42578125" style="461" customWidth="1"/>
    <col min="1550" max="1550" width="0.42578125" style="461" customWidth="1"/>
    <col min="1551" max="1551" width="6.28515625" style="461" customWidth="1"/>
    <col min="1552" max="1793" width="9.140625" style="461"/>
    <col min="1794" max="1794" width="2.140625" style="461" customWidth="1"/>
    <col min="1795" max="1795" width="6.28515625" style="461" customWidth="1"/>
    <col min="1796" max="1796" width="8.28515625" style="461" customWidth="1"/>
    <col min="1797" max="1797" width="8" style="461" customWidth="1"/>
    <col min="1798" max="1798" width="51.85546875" style="461" customWidth="1"/>
    <col min="1799" max="1799" width="4" style="461" customWidth="1"/>
    <col min="1800" max="1800" width="11.5703125" style="461" customWidth="1"/>
    <col min="1801" max="1801" width="0" style="461" hidden="1" customWidth="1"/>
    <col min="1802" max="1802" width="10.140625" style="461" customWidth="1"/>
    <col min="1803" max="1803" width="3" style="461" customWidth="1"/>
    <col min="1804" max="1804" width="1.85546875" style="461" customWidth="1"/>
    <col min="1805" max="1805" width="1.42578125" style="461" customWidth="1"/>
    <col min="1806" max="1806" width="0.42578125" style="461" customWidth="1"/>
    <col min="1807" max="1807" width="6.28515625" style="461" customWidth="1"/>
    <col min="1808" max="2049" width="9.140625" style="461"/>
    <col min="2050" max="2050" width="2.140625" style="461" customWidth="1"/>
    <col min="2051" max="2051" width="6.28515625" style="461" customWidth="1"/>
    <col min="2052" max="2052" width="8.28515625" style="461" customWidth="1"/>
    <col min="2053" max="2053" width="8" style="461" customWidth="1"/>
    <col min="2054" max="2054" width="51.85546875" style="461" customWidth="1"/>
    <col min="2055" max="2055" width="4" style="461" customWidth="1"/>
    <col min="2056" max="2056" width="11.5703125" style="461" customWidth="1"/>
    <col min="2057" max="2057" width="0" style="461" hidden="1" customWidth="1"/>
    <col min="2058" max="2058" width="10.140625" style="461" customWidth="1"/>
    <col min="2059" max="2059" width="3" style="461" customWidth="1"/>
    <col min="2060" max="2060" width="1.85546875" style="461" customWidth="1"/>
    <col min="2061" max="2061" width="1.42578125" style="461" customWidth="1"/>
    <col min="2062" max="2062" width="0.42578125" style="461" customWidth="1"/>
    <col min="2063" max="2063" width="6.28515625" style="461" customWidth="1"/>
    <col min="2064" max="2305" width="9.140625" style="461"/>
    <col min="2306" max="2306" width="2.140625" style="461" customWidth="1"/>
    <col min="2307" max="2307" width="6.28515625" style="461" customWidth="1"/>
    <col min="2308" max="2308" width="8.28515625" style="461" customWidth="1"/>
    <col min="2309" max="2309" width="8" style="461" customWidth="1"/>
    <col min="2310" max="2310" width="51.85546875" style="461" customWidth="1"/>
    <col min="2311" max="2311" width="4" style="461" customWidth="1"/>
    <col min="2312" max="2312" width="11.5703125" style="461" customWidth="1"/>
    <col min="2313" max="2313" width="0" style="461" hidden="1" customWidth="1"/>
    <col min="2314" max="2314" width="10.140625" style="461" customWidth="1"/>
    <col min="2315" max="2315" width="3" style="461" customWidth="1"/>
    <col min="2316" max="2316" width="1.85546875" style="461" customWidth="1"/>
    <col min="2317" max="2317" width="1.42578125" style="461" customWidth="1"/>
    <col min="2318" max="2318" width="0.42578125" style="461" customWidth="1"/>
    <col min="2319" max="2319" width="6.28515625" style="461" customWidth="1"/>
    <col min="2320" max="2561" width="9.140625" style="461"/>
    <col min="2562" max="2562" width="2.140625" style="461" customWidth="1"/>
    <col min="2563" max="2563" width="6.28515625" style="461" customWidth="1"/>
    <col min="2564" max="2564" width="8.28515625" style="461" customWidth="1"/>
    <col min="2565" max="2565" width="8" style="461" customWidth="1"/>
    <col min="2566" max="2566" width="51.85546875" style="461" customWidth="1"/>
    <col min="2567" max="2567" width="4" style="461" customWidth="1"/>
    <col min="2568" max="2568" width="11.5703125" style="461" customWidth="1"/>
    <col min="2569" max="2569" width="0" style="461" hidden="1" customWidth="1"/>
    <col min="2570" max="2570" width="10.140625" style="461" customWidth="1"/>
    <col min="2571" max="2571" width="3" style="461" customWidth="1"/>
    <col min="2572" max="2572" width="1.85546875" style="461" customWidth="1"/>
    <col min="2573" max="2573" width="1.42578125" style="461" customWidth="1"/>
    <col min="2574" max="2574" width="0.42578125" style="461" customWidth="1"/>
    <col min="2575" max="2575" width="6.28515625" style="461" customWidth="1"/>
    <col min="2576" max="2817" width="9.140625" style="461"/>
    <col min="2818" max="2818" width="2.140625" style="461" customWidth="1"/>
    <col min="2819" max="2819" width="6.28515625" style="461" customWidth="1"/>
    <col min="2820" max="2820" width="8.28515625" style="461" customWidth="1"/>
    <col min="2821" max="2821" width="8" style="461" customWidth="1"/>
    <col min="2822" max="2822" width="51.85546875" style="461" customWidth="1"/>
    <col min="2823" max="2823" width="4" style="461" customWidth="1"/>
    <col min="2824" max="2824" width="11.5703125" style="461" customWidth="1"/>
    <col min="2825" max="2825" width="0" style="461" hidden="1" customWidth="1"/>
    <col min="2826" max="2826" width="10.140625" style="461" customWidth="1"/>
    <col min="2827" max="2827" width="3" style="461" customWidth="1"/>
    <col min="2828" max="2828" width="1.85546875" style="461" customWidth="1"/>
    <col min="2829" max="2829" width="1.42578125" style="461" customWidth="1"/>
    <col min="2830" max="2830" width="0.42578125" style="461" customWidth="1"/>
    <col min="2831" max="2831" width="6.28515625" style="461" customWidth="1"/>
    <col min="2832" max="3073" width="9.140625" style="461"/>
    <col min="3074" max="3074" width="2.140625" style="461" customWidth="1"/>
    <col min="3075" max="3075" width="6.28515625" style="461" customWidth="1"/>
    <col min="3076" max="3076" width="8.28515625" style="461" customWidth="1"/>
    <col min="3077" max="3077" width="8" style="461" customWidth="1"/>
    <col min="3078" max="3078" width="51.85546875" style="461" customWidth="1"/>
    <col min="3079" max="3079" width="4" style="461" customWidth="1"/>
    <col min="3080" max="3080" width="11.5703125" style="461" customWidth="1"/>
    <col min="3081" max="3081" width="0" style="461" hidden="1" customWidth="1"/>
    <col min="3082" max="3082" width="10.140625" style="461" customWidth="1"/>
    <col min="3083" max="3083" width="3" style="461" customWidth="1"/>
    <col min="3084" max="3084" width="1.85546875" style="461" customWidth="1"/>
    <col min="3085" max="3085" width="1.42578125" style="461" customWidth="1"/>
    <col min="3086" max="3086" width="0.42578125" style="461" customWidth="1"/>
    <col min="3087" max="3087" width="6.28515625" style="461" customWidth="1"/>
    <col min="3088" max="3329" width="9.140625" style="461"/>
    <col min="3330" max="3330" width="2.140625" style="461" customWidth="1"/>
    <col min="3331" max="3331" width="6.28515625" style="461" customWidth="1"/>
    <col min="3332" max="3332" width="8.28515625" style="461" customWidth="1"/>
    <col min="3333" max="3333" width="8" style="461" customWidth="1"/>
    <col min="3334" max="3334" width="51.85546875" style="461" customWidth="1"/>
    <col min="3335" max="3335" width="4" style="461" customWidth="1"/>
    <col min="3336" max="3336" width="11.5703125" style="461" customWidth="1"/>
    <col min="3337" max="3337" width="0" style="461" hidden="1" customWidth="1"/>
    <col min="3338" max="3338" width="10.140625" style="461" customWidth="1"/>
    <col min="3339" max="3339" width="3" style="461" customWidth="1"/>
    <col min="3340" max="3340" width="1.85546875" style="461" customWidth="1"/>
    <col min="3341" max="3341" width="1.42578125" style="461" customWidth="1"/>
    <col min="3342" max="3342" width="0.42578125" style="461" customWidth="1"/>
    <col min="3343" max="3343" width="6.28515625" style="461" customWidth="1"/>
    <col min="3344" max="3585" width="9.140625" style="461"/>
    <col min="3586" max="3586" width="2.140625" style="461" customWidth="1"/>
    <col min="3587" max="3587" width="6.28515625" style="461" customWidth="1"/>
    <col min="3588" max="3588" width="8.28515625" style="461" customWidth="1"/>
    <col min="3589" max="3589" width="8" style="461" customWidth="1"/>
    <col min="3590" max="3590" width="51.85546875" style="461" customWidth="1"/>
    <col min="3591" max="3591" width="4" style="461" customWidth="1"/>
    <col min="3592" max="3592" width="11.5703125" style="461" customWidth="1"/>
    <col min="3593" max="3593" width="0" style="461" hidden="1" customWidth="1"/>
    <col min="3594" max="3594" width="10.140625" style="461" customWidth="1"/>
    <col min="3595" max="3595" width="3" style="461" customWidth="1"/>
    <col min="3596" max="3596" width="1.85546875" style="461" customWidth="1"/>
    <col min="3597" max="3597" width="1.42578125" style="461" customWidth="1"/>
    <col min="3598" max="3598" width="0.42578125" style="461" customWidth="1"/>
    <col min="3599" max="3599" width="6.28515625" style="461" customWidth="1"/>
    <col min="3600" max="3841" width="9.140625" style="461"/>
    <col min="3842" max="3842" width="2.140625" style="461" customWidth="1"/>
    <col min="3843" max="3843" width="6.28515625" style="461" customWidth="1"/>
    <col min="3844" max="3844" width="8.28515625" style="461" customWidth="1"/>
    <col min="3845" max="3845" width="8" style="461" customWidth="1"/>
    <col min="3846" max="3846" width="51.85546875" style="461" customWidth="1"/>
    <col min="3847" max="3847" width="4" style="461" customWidth="1"/>
    <col min="3848" max="3848" width="11.5703125" style="461" customWidth="1"/>
    <col min="3849" max="3849" width="0" style="461" hidden="1" customWidth="1"/>
    <col min="3850" max="3850" width="10.140625" style="461" customWidth="1"/>
    <col min="3851" max="3851" width="3" style="461" customWidth="1"/>
    <col min="3852" max="3852" width="1.85546875" style="461" customWidth="1"/>
    <col min="3853" max="3853" width="1.42578125" style="461" customWidth="1"/>
    <col min="3854" max="3854" width="0.42578125" style="461" customWidth="1"/>
    <col min="3855" max="3855" width="6.28515625" style="461" customWidth="1"/>
    <col min="3856" max="4097" width="9.140625" style="461"/>
    <col min="4098" max="4098" width="2.140625" style="461" customWidth="1"/>
    <col min="4099" max="4099" width="6.28515625" style="461" customWidth="1"/>
    <col min="4100" max="4100" width="8.28515625" style="461" customWidth="1"/>
    <col min="4101" max="4101" width="8" style="461" customWidth="1"/>
    <col min="4102" max="4102" width="51.85546875" style="461" customWidth="1"/>
    <col min="4103" max="4103" width="4" style="461" customWidth="1"/>
    <col min="4104" max="4104" width="11.5703125" style="461" customWidth="1"/>
    <col min="4105" max="4105" width="0" style="461" hidden="1" customWidth="1"/>
    <col min="4106" max="4106" width="10.140625" style="461" customWidth="1"/>
    <col min="4107" max="4107" width="3" style="461" customWidth="1"/>
    <col min="4108" max="4108" width="1.85546875" style="461" customWidth="1"/>
    <col min="4109" max="4109" width="1.42578125" style="461" customWidth="1"/>
    <col min="4110" max="4110" width="0.42578125" style="461" customWidth="1"/>
    <col min="4111" max="4111" width="6.28515625" style="461" customWidth="1"/>
    <col min="4112" max="4353" width="9.140625" style="461"/>
    <col min="4354" max="4354" width="2.140625" style="461" customWidth="1"/>
    <col min="4355" max="4355" width="6.28515625" style="461" customWidth="1"/>
    <col min="4356" max="4356" width="8.28515625" style="461" customWidth="1"/>
    <col min="4357" max="4357" width="8" style="461" customWidth="1"/>
    <col min="4358" max="4358" width="51.85546875" style="461" customWidth="1"/>
    <col min="4359" max="4359" width="4" style="461" customWidth="1"/>
    <col min="4360" max="4360" width="11.5703125" style="461" customWidth="1"/>
    <col min="4361" max="4361" width="0" style="461" hidden="1" customWidth="1"/>
    <col min="4362" max="4362" width="10.140625" style="461" customWidth="1"/>
    <col min="4363" max="4363" width="3" style="461" customWidth="1"/>
    <col min="4364" max="4364" width="1.85546875" style="461" customWidth="1"/>
    <col min="4365" max="4365" width="1.42578125" style="461" customWidth="1"/>
    <col min="4366" max="4366" width="0.42578125" style="461" customWidth="1"/>
    <col min="4367" max="4367" width="6.28515625" style="461" customWidth="1"/>
    <col min="4368" max="4609" width="9.140625" style="461"/>
    <col min="4610" max="4610" width="2.140625" style="461" customWidth="1"/>
    <col min="4611" max="4611" width="6.28515625" style="461" customWidth="1"/>
    <col min="4612" max="4612" width="8.28515625" style="461" customWidth="1"/>
    <col min="4613" max="4613" width="8" style="461" customWidth="1"/>
    <col min="4614" max="4614" width="51.85546875" style="461" customWidth="1"/>
    <col min="4615" max="4615" width="4" style="461" customWidth="1"/>
    <col min="4616" max="4616" width="11.5703125" style="461" customWidth="1"/>
    <col min="4617" max="4617" width="0" style="461" hidden="1" customWidth="1"/>
    <col min="4618" max="4618" width="10.140625" style="461" customWidth="1"/>
    <col min="4619" max="4619" width="3" style="461" customWidth="1"/>
    <col min="4620" max="4620" width="1.85546875" style="461" customWidth="1"/>
    <col min="4621" max="4621" width="1.42578125" style="461" customWidth="1"/>
    <col min="4622" max="4622" width="0.42578125" style="461" customWidth="1"/>
    <col min="4623" max="4623" width="6.28515625" style="461" customWidth="1"/>
    <col min="4624" max="4865" width="9.140625" style="461"/>
    <col min="4866" max="4866" width="2.140625" style="461" customWidth="1"/>
    <col min="4867" max="4867" width="6.28515625" style="461" customWidth="1"/>
    <col min="4868" max="4868" width="8.28515625" style="461" customWidth="1"/>
    <col min="4869" max="4869" width="8" style="461" customWidth="1"/>
    <col min="4870" max="4870" width="51.85546875" style="461" customWidth="1"/>
    <col min="4871" max="4871" width="4" style="461" customWidth="1"/>
    <col min="4872" max="4872" width="11.5703125" style="461" customWidth="1"/>
    <col min="4873" max="4873" width="0" style="461" hidden="1" customWidth="1"/>
    <col min="4874" max="4874" width="10.140625" style="461" customWidth="1"/>
    <col min="4875" max="4875" width="3" style="461" customWidth="1"/>
    <col min="4876" max="4876" width="1.85546875" style="461" customWidth="1"/>
    <col min="4877" max="4877" width="1.42578125" style="461" customWidth="1"/>
    <col min="4878" max="4878" width="0.42578125" style="461" customWidth="1"/>
    <col min="4879" max="4879" width="6.28515625" style="461" customWidth="1"/>
    <col min="4880" max="5121" width="9.140625" style="461"/>
    <col min="5122" max="5122" width="2.140625" style="461" customWidth="1"/>
    <col min="5123" max="5123" width="6.28515625" style="461" customWidth="1"/>
    <col min="5124" max="5124" width="8.28515625" style="461" customWidth="1"/>
    <col min="5125" max="5125" width="8" style="461" customWidth="1"/>
    <col min="5126" max="5126" width="51.85546875" style="461" customWidth="1"/>
    <col min="5127" max="5127" width="4" style="461" customWidth="1"/>
    <col min="5128" max="5128" width="11.5703125" style="461" customWidth="1"/>
    <col min="5129" max="5129" width="0" style="461" hidden="1" customWidth="1"/>
    <col min="5130" max="5130" width="10.140625" style="461" customWidth="1"/>
    <col min="5131" max="5131" width="3" style="461" customWidth="1"/>
    <col min="5132" max="5132" width="1.85546875" style="461" customWidth="1"/>
    <col min="5133" max="5133" width="1.42578125" style="461" customWidth="1"/>
    <col min="5134" max="5134" width="0.42578125" style="461" customWidth="1"/>
    <col min="5135" max="5135" width="6.28515625" style="461" customWidth="1"/>
    <col min="5136" max="5377" width="9.140625" style="461"/>
    <col min="5378" max="5378" width="2.140625" style="461" customWidth="1"/>
    <col min="5379" max="5379" width="6.28515625" style="461" customWidth="1"/>
    <col min="5380" max="5380" width="8.28515625" style="461" customWidth="1"/>
    <col min="5381" max="5381" width="8" style="461" customWidth="1"/>
    <col min="5382" max="5382" width="51.85546875" style="461" customWidth="1"/>
    <col min="5383" max="5383" width="4" style="461" customWidth="1"/>
    <col min="5384" max="5384" width="11.5703125" style="461" customWidth="1"/>
    <col min="5385" max="5385" width="0" style="461" hidden="1" customWidth="1"/>
    <col min="5386" max="5386" width="10.140625" style="461" customWidth="1"/>
    <col min="5387" max="5387" width="3" style="461" customWidth="1"/>
    <col min="5388" max="5388" width="1.85546875" style="461" customWidth="1"/>
    <col min="5389" max="5389" width="1.42578125" style="461" customWidth="1"/>
    <col min="5390" max="5390" width="0.42578125" style="461" customWidth="1"/>
    <col min="5391" max="5391" width="6.28515625" style="461" customWidth="1"/>
    <col min="5392" max="5633" width="9.140625" style="461"/>
    <col min="5634" max="5634" width="2.140625" style="461" customWidth="1"/>
    <col min="5635" max="5635" width="6.28515625" style="461" customWidth="1"/>
    <col min="5636" max="5636" width="8.28515625" style="461" customWidth="1"/>
    <col min="5637" max="5637" width="8" style="461" customWidth="1"/>
    <col min="5638" max="5638" width="51.85546875" style="461" customWidth="1"/>
    <col min="5639" max="5639" width="4" style="461" customWidth="1"/>
    <col min="5640" max="5640" width="11.5703125" style="461" customWidth="1"/>
    <col min="5641" max="5641" width="0" style="461" hidden="1" customWidth="1"/>
    <col min="5642" max="5642" width="10.140625" style="461" customWidth="1"/>
    <col min="5643" max="5643" width="3" style="461" customWidth="1"/>
    <col min="5644" max="5644" width="1.85546875" style="461" customWidth="1"/>
    <col min="5645" max="5645" width="1.42578125" style="461" customWidth="1"/>
    <col min="5646" max="5646" width="0.42578125" style="461" customWidth="1"/>
    <col min="5647" max="5647" width="6.28515625" style="461" customWidth="1"/>
    <col min="5648" max="5889" width="9.140625" style="461"/>
    <col min="5890" max="5890" width="2.140625" style="461" customWidth="1"/>
    <col min="5891" max="5891" width="6.28515625" style="461" customWidth="1"/>
    <col min="5892" max="5892" width="8.28515625" style="461" customWidth="1"/>
    <col min="5893" max="5893" width="8" style="461" customWidth="1"/>
    <col min="5894" max="5894" width="51.85546875" style="461" customWidth="1"/>
    <col min="5895" max="5895" width="4" style="461" customWidth="1"/>
    <col min="5896" max="5896" width="11.5703125" style="461" customWidth="1"/>
    <col min="5897" max="5897" width="0" style="461" hidden="1" customWidth="1"/>
    <col min="5898" max="5898" width="10.140625" style="461" customWidth="1"/>
    <col min="5899" max="5899" width="3" style="461" customWidth="1"/>
    <col min="5900" max="5900" width="1.85546875" style="461" customWidth="1"/>
    <col min="5901" max="5901" width="1.42578125" style="461" customWidth="1"/>
    <col min="5902" max="5902" width="0.42578125" style="461" customWidth="1"/>
    <col min="5903" max="5903" width="6.28515625" style="461" customWidth="1"/>
    <col min="5904" max="6145" width="9.140625" style="461"/>
    <col min="6146" max="6146" width="2.140625" style="461" customWidth="1"/>
    <col min="6147" max="6147" width="6.28515625" style="461" customWidth="1"/>
    <col min="6148" max="6148" width="8.28515625" style="461" customWidth="1"/>
    <col min="6149" max="6149" width="8" style="461" customWidth="1"/>
    <col min="6150" max="6150" width="51.85546875" style="461" customWidth="1"/>
    <col min="6151" max="6151" width="4" style="461" customWidth="1"/>
    <col min="6152" max="6152" width="11.5703125" style="461" customWidth="1"/>
    <col min="6153" max="6153" width="0" style="461" hidden="1" customWidth="1"/>
    <col min="6154" max="6154" width="10.140625" style="461" customWidth="1"/>
    <col min="6155" max="6155" width="3" style="461" customWidth="1"/>
    <col min="6156" max="6156" width="1.85546875" style="461" customWidth="1"/>
    <col min="6157" max="6157" width="1.42578125" style="461" customWidth="1"/>
    <col min="6158" max="6158" width="0.42578125" style="461" customWidth="1"/>
    <col min="6159" max="6159" width="6.28515625" style="461" customWidth="1"/>
    <col min="6160" max="6401" width="9.140625" style="461"/>
    <col min="6402" max="6402" width="2.140625" style="461" customWidth="1"/>
    <col min="6403" max="6403" width="6.28515625" style="461" customWidth="1"/>
    <col min="6404" max="6404" width="8.28515625" style="461" customWidth="1"/>
    <col min="6405" max="6405" width="8" style="461" customWidth="1"/>
    <col min="6406" max="6406" width="51.85546875" style="461" customWidth="1"/>
    <col min="6407" max="6407" width="4" style="461" customWidth="1"/>
    <col min="6408" max="6408" width="11.5703125" style="461" customWidth="1"/>
    <col min="6409" max="6409" width="0" style="461" hidden="1" customWidth="1"/>
    <col min="6410" max="6410" width="10.140625" style="461" customWidth="1"/>
    <col min="6411" max="6411" width="3" style="461" customWidth="1"/>
    <col min="6412" max="6412" width="1.85546875" style="461" customWidth="1"/>
    <col min="6413" max="6413" width="1.42578125" style="461" customWidth="1"/>
    <col min="6414" max="6414" width="0.42578125" style="461" customWidth="1"/>
    <col min="6415" max="6415" width="6.28515625" style="461" customWidth="1"/>
    <col min="6416" max="6657" width="9.140625" style="461"/>
    <col min="6658" max="6658" width="2.140625" style="461" customWidth="1"/>
    <col min="6659" max="6659" width="6.28515625" style="461" customWidth="1"/>
    <col min="6660" max="6660" width="8.28515625" style="461" customWidth="1"/>
    <col min="6661" max="6661" width="8" style="461" customWidth="1"/>
    <col min="6662" max="6662" width="51.85546875" style="461" customWidth="1"/>
    <col min="6663" max="6663" width="4" style="461" customWidth="1"/>
    <col min="6664" max="6664" width="11.5703125" style="461" customWidth="1"/>
    <col min="6665" max="6665" width="0" style="461" hidden="1" customWidth="1"/>
    <col min="6666" max="6666" width="10.140625" style="461" customWidth="1"/>
    <col min="6667" max="6667" width="3" style="461" customWidth="1"/>
    <col min="6668" max="6668" width="1.85546875" style="461" customWidth="1"/>
    <col min="6669" max="6669" width="1.42578125" style="461" customWidth="1"/>
    <col min="6670" max="6670" width="0.42578125" style="461" customWidth="1"/>
    <col min="6671" max="6671" width="6.28515625" style="461" customWidth="1"/>
    <col min="6672" max="6913" width="9.140625" style="461"/>
    <col min="6914" max="6914" width="2.140625" style="461" customWidth="1"/>
    <col min="6915" max="6915" width="6.28515625" style="461" customWidth="1"/>
    <col min="6916" max="6916" width="8.28515625" style="461" customWidth="1"/>
    <col min="6917" max="6917" width="8" style="461" customWidth="1"/>
    <col min="6918" max="6918" width="51.85546875" style="461" customWidth="1"/>
    <col min="6919" max="6919" width="4" style="461" customWidth="1"/>
    <col min="6920" max="6920" width="11.5703125" style="461" customWidth="1"/>
    <col min="6921" max="6921" width="0" style="461" hidden="1" customWidth="1"/>
    <col min="6922" max="6922" width="10.140625" style="461" customWidth="1"/>
    <col min="6923" max="6923" width="3" style="461" customWidth="1"/>
    <col min="6924" max="6924" width="1.85546875" style="461" customWidth="1"/>
    <col min="6925" max="6925" width="1.42578125" style="461" customWidth="1"/>
    <col min="6926" max="6926" width="0.42578125" style="461" customWidth="1"/>
    <col min="6927" max="6927" width="6.28515625" style="461" customWidth="1"/>
    <col min="6928" max="7169" width="9.140625" style="461"/>
    <col min="7170" max="7170" width="2.140625" style="461" customWidth="1"/>
    <col min="7171" max="7171" width="6.28515625" style="461" customWidth="1"/>
    <col min="7172" max="7172" width="8.28515625" style="461" customWidth="1"/>
    <col min="7173" max="7173" width="8" style="461" customWidth="1"/>
    <col min="7174" max="7174" width="51.85546875" style="461" customWidth="1"/>
    <col min="7175" max="7175" width="4" style="461" customWidth="1"/>
    <col min="7176" max="7176" width="11.5703125" style="461" customWidth="1"/>
    <col min="7177" max="7177" width="0" style="461" hidden="1" customWidth="1"/>
    <col min="7178" max="7178" width="10.140625" style="461" customWidth="1"/>
    <col min="7179" max="7179" width="3" style="461" customWidth="1"/>
    <col min="7180" max="7180" width="1.85546875" style="461" customWidth="1"/>
    <col min="7181" max="7181" width="1.42578125" style="461" customWidth="1"/>
    <col min="7182" max="7182" width="0.42578125" style="461" customWidth="1"/>
    <col min="7183" max="7183" width="6.28515625" style="461" customWidth="1"/>
    <col min="7184" max="7425" width="9.140625" style="461"/>
    <col min="7426" max="7426" width="2.140625" style="461" customWidth="1"/>
    <col min="7427" max="7427" width="6.28515625" style="461" customWidth="1"/>
    <col min="7428" max="7428" width="8.28515625" style="461" customWidth="1"/>
    <col min="7429" max="7429" width="8" style="461" customWidth="1"/>
    <col min="7430" max="7430" width="51.85546875" style="461" customWidth="1"/>
    <col min="7431" max="7431" width="4" style="461" customWidth="1"/>
    <col min="7432" max="7432" width="11.5703125" style="461" customWidth="1"/>
    <col min="7433" max="7433" width="0" style="461" hidden="1" customWidth="1"/>
    <col min="7434" max="7434" width="10.140625" style="461" customWidth="1"/>
    <col min="7435" max="7435" width="3" style="461" customWidth="1"/>
    <col min="7436" max="7436" width="1.85546875" style="461" customWidth="1"/>
    <col min="7437" max="7437" width="1.42578125" style="461" customWidth="1"/>
    <col min="7438" max="7438" width="0.42578125" style="461" customWidth="1"/>
    <col min="7439" max="7439" width="6.28515625" style="461" customWidth="1"/>
    <col min="7440" max="7681" width="9.140625" style="461"/>
    <col min="7682" max="7682" width="2.140625" style="461" customWidth="1"/>
    <col min="7683" max="7683" width="6.28515625" style="461" customWidth="1"/>
    <col min="7684" max="7684" width="8.28515625" style="461" customWidth="1"/>
    <col min="7685" max="7685" width="8" style="461" customWidth="1"/>
    <col min="7686" max="7686" width="51.85546875" style="461" customWidth="1"/>
    <col min="7687" max="7687" width="4" style="461" customWidth="1"/>
    <col min="7688" max="7688" width="11.5703125" style="461" customWidth="1"/>
    <col min="7689" max="7689" width="0" style="461" hidden="1" customWidth="1"/>
    <col min="7690" max="7690" width="10.140625" style="461" customWidth="1"/>
    <col min="7691" max="7691" width="3" style="461" customWidth="1"/>
    <col min="7692" max="7692" width="1.85546875" style="461" customWidth="1"/>
    <col min="7693" max="7693" width="1.42578125" style="461" customWidth="1"/>
    <col min="7694" max="7694" width="0.42578125" style="461" customWidth="1"/>
    <col min="7695" max="7695" width="6.28515625" style="461" customWidth="1"/>
    <col min="7696" max="7937" width="9.140625" style="461"/>
    <col min="7938" max="7938" width="2.140625" style="461" customWidth="1"/>
    <col min="7939" max="7939" width="6.28515625" style="461" customWidth="1"/>
    <col min="7940" max="7940" width="8.28515625" style="461" customWidth="1"/>
    <col min="7941" max="7941" width="8" style="461" customWidth="1"/>
    <col min="7942" max="7942" width="51.85546875" style="461" customWidth="1"/>
    <col min="7943" max="7943" width="4" style="461" customWidth="1"/>
    <col min="7944" max="7944" width="11.5703125" style="461" customWidth="1"/>
    <col min="7945" max="7945" width="0" style="461" hidden="1" customWidth="1"/>
    <col min="7946" max="7946" width="10.140625" style="461" customWidth="1"/>
    <col min="7947" max="7947" width="3" style="461" customWidth="1"/>
    <col min="7948" max="7948" width="1.85546875" style="461" customWidth="1"/>
    <col min="7949" max="7949" width="1.42578125" style="461" customWidth="1"/>
    <col min="7950" max="7950" width="0.42578125" style="461" customWidth="1"/>
    <col min="7951" max="7951" width="6.28515625" style="461" customWidth="1"/>
    <col min="7952" max="8193" width="9.140625" style="461"/>
    <col min="8194" max="8194" width="2.140625" style="461" customWidth="1"/>
    <col min="8195" max="8195" width="6.28515625" style="461" customWidth="1"/>
    <col min="8196" max="8196" width="8.28515625" style="461" customWidth="1"/>
    <col min="8197" max="8197" width="8" style="461" customWidth="1"/>
    <col min="8198" max="8198" width="51.85546875" style="461" customWidth="1"/>
    <col min="8199" max="8199" width="4" style="461" customWidth="1"/>
    <col min="8200" max="8200" width="11.5703125" style="461" customWidth="1"/>
    <col min="8201" max="8201" width="0" style="461" hidden="1" customWidth="1"/>
    <col min="8202" max="8202" width="10.140625" style="461" customWidth="1"/>
    <col min="8203" max="8203" width="3" style="461" customWidth="1"/>
    <col min="8204" max="8204" width="1.85546875" style="461" customWidth="1"/>
    <col min="8205" max="8205" width="1.42578125" style="461" customWidth="1"/>
    <col min="8206" max="8206" width="0.42578125" style="461" customWidth="1"/>
    <col min="8207" max="8207" width="6.28515625" style="461" customWidth="1"/>
    <col min="8208" max="8449" width="9.140625" style="461"/>
    <col min="8450" max="8450" width="2.140625" style="461" customWidth="1"/>
    <col min="8451" max="8451" width="6.28515625" style="461" customWidth="1"/>
    <col min="8452" max="8452" width="8.28515625" style="461" customWidth="1"/>
    <col min="8453" max="8453" width="8" style="461" customWidth="1"/>
    <col min="8454" max="8454" width="51.85546875" style="461" customWidth="1"/>
    <col min="8455" max="8455" width="4" style="461" customWidth="1"/>
    <col min="8456" max="8456" width="11.5703125" style="461" customWidth="1"/>
    <col min="8457" max="8457" width="0" style="461" hidden="1" customWidth="1"/>
    <col min="8458" max="8458" width="10.140625" style="461" customWidth="1"/>
    <col min="8459" max="8459" width="3" style="461" customWidth="1"/>
    <col min="8460" max="8460" width="1.85546875" style="461" customWidth="1"/>
    <col min="8461" max="8461" width="1.42578125" style="461" customWidth="1"/>
    <col min="8462" max="8462" width="0.42578125" style="461" customWidth="1"/>
    <col min="8463" max="8463" width="6.28515625" style="461" customWidth="1"/>
    <col min="8464" max="8705" width="9.140625" style="461"/>
    <col min="8706" max="8706" width="2.140625" style="461" customWidth="1"/>
    <col min="8707" max="8707" width="6.28515625" style="461" customWidth="1"/>
    <col min="8708" max="8708" width="8.28515625" style="461" customWidth="1"/>
    <col min="8709" max="8709" width="8" style="461" customWidth="1"/>
    <col min="8710" max="8710" width="51.85546875" style="461" customWidth="1"/>
    <col min="8711" max="8711" width="4" style="461" customWidth="1"/>
    <col min="8712" max="8712" width="11.5703125" style="461" customWidth="1"/>
    <col min="8713" max="8713" width="0" style="461" hidden="1" customWidth="1"/>
    <col min="8714" max="8714" width="10.140625" style="461" customWidth="1"/>
    <col min="8715" max="8715" width="3" style="461" customWidth="1"/>
    <col min="8716" max="8716" width="1.85546875" style="461" customWidth="1"/>
    <col min="8717" max="8717" width="1.42578125" style="461" customWidth="1"/>
    <col min="8718" max="8718" width="0.42578125" style="461" customWidth="1"/>
    <col min="8719" max="8719" width="6.28515625" style="461" customWidth="1"/>
    <col min="8720" max="8961" width="9.140625" style="461"/>
    <col min="8962" max="8962" width="2.140625" style="461" customWidth="1"/>
    <col min="8963" max="8963" width="6.28515625" style="461" customWidth="1"/>
    <col min="8964" max="8964" width="8.28515625" style="461" customWidth="1"/>
    <col min="8965" max="8965" width="8" style="461" customWidth="1"/>
    <col min="8966" max="8966" width="51.85546875" style="461" customWidth="1"/>
    <col min="8967" max="8967" width="4" style="461" customWidth="1"/>
    <col min="8968" max="8968" width="11.5703125" style="461" customWidth="1"/>
    <col min="8969" max="8969" width="0" style="461" hidden="1" customWidth="1"/>
    <col min="8970" max="8970" width="10.140625" style="461" customWidth="1"/>
    <col min="8971" max="8971" width="3" style="461" customWidth="1"/>
    <col min="8972" max="8972" width="1.85546875" style="461" customWidth="1"/>
    <col min="8973" max="8973" width="1.42578125" style="461" customWidth="1"/>
    <col min="8974" max="8974" width="0.42578125" style="461" customWidth="1"/>
    <col min="8975" max="8975" width="6.28515625" style="461" customWidth="1"/>
    <col min="8976" max="9217" width="9.140625" style="461"/>
    <col min="9218" max="9218" width="2.140625" style="461" customWidth="1"/>
    <col min="9219" max="9219" width="6.28515625" style="461" customWidth="1"/>
    <col min="9220" max="9220" width="8.28515625" style="461" customWidth="1"/>
    <col min="9221" max="9221" width="8" style="461" customWidth="1"/>
    <col min="9222" max="9222" width="51.85546875" style="461" customWidth="1"/>
    <col min="9223" max="9223" width="4" style="461" customWidth="1"/>
    <col min="9224" max="9224" width="11.5703125" style="461" customWidth="1"/>
    <col min="9225" max="9225" width="0" style="461" hidden="1" customWidth="1"/>
    <col min="9226" max="9226" width="10.140625" style="461" customWidth="1"/>
    <col min="9227" max="9227" width="3" style="461" customWidth="1"/>
    <col min="9228" max="9228" width="1.85546875" style="461" customWidth="1"/>
    <col min="9229" max="9229" width="1.42578125" style="461" customWidth="1"/>
    <col min="9230" max="9230" width="0.42578125" style="461" customWidth="1"/>
    <col min="9231" max="9231" width="6.28515625" style="461" customWidth="1"/>
    <col min="9232" max="9473" width="9.140625" style="461"/>
    <col min="9474" max="9474" width="2.140625" style="461" customWidth="1"/>
    <col min="9475" max="9475" width="6.28515625" style="461" customWidth="1"/>
    <col min="9476" max="9476" width="8.28515625" style="461" customWidth="1"/>
    <col min="9477" max="9477" width="8" style="461" customWidth="1"/>
    <col min="9478" max="9478" width="51.85546875" style="461" customWidth="1"/>
    <col min="9479" max="9479" width="4" style="461" customWidth="1"/>
    <col min="9480" max="9480" width="11.5703125" style="461" customWidth="1"/>
    <col min="9481" max="9481" width="0" style="461" hidden="1" customWidth="1"/>
    <col min="9482" max="9482" width="10.140625" style="461" customWidth="1"/>
    <col min="9483" max="9483" width="3" style="461" customWidth="1"/>
    <col min="9484" max="9484" width="1.85546875" style="461" customWidth="1"/>
    <col min="9485" max="9485" width="1.42578125" style="461" customWidth="1"/>
    <col min="9486" max="9486" width="0.42578125" style="461" customWidth="1"/>
    <col min="9487" max="9487" width="6.28515625" style="461" customWidth="1"/>
    <col min="9488" max="9729" width="9.140625" style="461"/>
    <col min="9730" max="9730" width="2.140625" style="461" customWidth="1"/>
    <col min="9731" max="9731" width="6.28515625" style="461" customWidth="1"/>
    <col min="9732" max="9732" width="8.28515625" style="461" customWidth="1"/>
    <col min="9733" max="9733" width="8" style="461" customWidth="1"/>
    <col min="9734" max="9734" width="51.85546875" style="461" customWidth="1"/>
    <col min="9735" max="9735" width="4" style="461" customWidth="1"/>
    <col min="9736" max="9736" width="11.5703125" style="461" customWidth="1"/>
    <col min="9737" max="9737" width="0" style="461" hidden="1" customWidth="1"/>
    <col min="9738" max="9738" width="10.140625" style="461" customWidth="1"/>
    <col min="9739" max="9739" width="3" style="461" customWidth="1"/>
    <col min="9740" max="9740" width="1.85546875" style="461" customWidth="1"/>
    <col min="9741" max="9741" width="1.42578125" style="461" customWidth="1"/>
    <col min="9742" max="9742" width="0.42578125" style="461" customWidth="1"/>
    <col min="9743" max="9743" width="6.28515625" style="461" customWidth="1"/>
    <col min="9744" max="9985" width="9.140625" style="461"/>
    <col min="9986" max="9986" width="2.140625" style="461" customWidth="1"/>
    <col min="9987" max="9987" width="6.28515625" style="461" customWidth="1"/>
    <col min="9988" max="9988" width="8.28515625" style="461" customWidth="1"/>
    <col min="9989" max="9989" width="8" style="461" customWidth="1"/>
    <col min="9990" max="9990" width="51.85546875" style="461" customWidth="1"/>
    <col min="9991" max="9991" width="4" style="461" customWidth="1"/>
    <col min="9992" max="9992" width="11.5703125" style="461" customWidth="1"/>
    <col min="9993" max="9993" width="0" style="461" hidden="1" customWidth="1"/>
    <col min="9994" max="9994" width="10.140625" style="461" customWidth="1"/>
    <col min="9995" max="9995" width="3" style="461" customWidth="1"/>
    <col min="9996" max="9996" width="1.85546875" style="461" customWidth="1"/>
    <col min="9997" max="9997" width="1.42578125" style="461" customWidth="1"/>
    <col min="9998" max="9998" width="0.42578125" style="461" customWidth="1"/>
    <col min="9999" max="9999" width="6.28515625" style="461" customWidth="1"/>
    <col min="10000" max="10241" width="9.140625" style="461"/>
    <col min="10242" max="10242" width="2.140625" style="461" customWidth="1"/>
    <col min="10243" max="10243" width="6.28515625" style="461" customWidth="1"/>
    <col min="10244" max="10244" width="8.28515625" style="461" customWidth="1"/>
    <col min="10245" max="10245" width="8" style="461" customWidth="1"/>
    <col min="10246" max="10246" width="51.85546875" style="461" customWidth="1"/>
    <col min="10247" max="10247" width="4" style="461" customWidth="1"/>
    <col min="10248" max="10248" width="11.5703125" style="461" customWidth="1"/>
    <col min="10249" max="10249" width="0" style="461" hidden="1" customWidth="1"/>
    <col min="10250" max="10250" width="10.140625" style="461" customWidth="1"/>
    <col min="10251" max="10251" width="3" style="461" customWidth="1"/>
    <col min="10252" max="10252" width="1.85546875" style="461" customWidth="1"/>
    <col min="10253" max="10253" width="1.42578125" style="461" customWidth="1"/>
    <col min="10254" max="10254" width="0.42578125" style="461" customWidth="1"/>
    <col min="10255" max="10255" width="6.28515625" style="461" customWidth="1"/>
    <col min="10256" max="10497" width="9.140625" style="461"/>
    <col min="10498" max="10498" width="2.140625" style="461" customWidth="1"/>
    <col min="10499" max="10499" width="6.28515625" style="461" customWidth="1"/>
    <col min="10500" max="10500" width="8.28515625" style="461" customWidth="1"/>
    <col min="10501" max="10501" width="8" style="461" customWidth="1"/>
    <col min="10502" max="10502" width="51.85546875" style="461" customWidth="1"/>
    <col min="10503" max="10503" width="4" style="461" customWidth="1"/>
    <col min="10504" max="10504" width="11.5703125" style="461" customWidth="1"/>
    <col min="10505" max="10505" width="0" style="461" hidden="1" customWidth="1"/>
    <col min="10506" max="10506" width="10.140625" style="461" customWidth="1"/>
    <col min="10507" max="10507" width="3" style="461" customWidth="1"/>
    <col min="10508" max="10508" width="1.85546875" style="461" customWidth="1"/>
    <col min="10509" max="10509" width="1.42578125" style="461" customWidth="1"/>
    <col min="10510" max="10510" width="0.42578125" style="461" customWidth="1"/>
    <col min="10511" max="10511" width="6.28515625" style="461" customWidth="1"/>
    <col min="10512" max="10753" width="9.140625" style="461"/>
    <col min="10754" max="10754" width="2.140625" style="461" customWidth="1"/>
    <col min="10755" max="10755" width="6.28515625" style="461" customWidth="1"/>
    <col min="10756" max="10756" width="8.28515625" style="461" customWidth="1"/>
    <col min="10757" max="10757" width="8" style="461" customWidth="1"/>
    <col min="10758" max="10758" width="51.85546875" style="461" customWidth="1"/>
    <col min="10759" max="10759" width="4" style="461" customWidth="1"/>
    <col min="10760" max="10760" width="11.5703125" style="461" customWidth="1"/>
    <col min="10761" max="10761" width="0" style="461" hidden="1" customWidth="1"/>
    <col min="10762" max="10762" width="10.140625" style="461" customWidth="1"/>
    <col min="10763" max="10763" width="3" style="461" customWidth="1"/>
    <col min="10764" max="10764" width="1.85546875" style="461" customWidth="1"/>
    <col min="10765" max="10765" width="1.42578125" style="461" customWidth="1"/>
    <col min="10766" max="10766" width="0.42578125" style="461" customWidth="1"/>
    <col min="10767" max="10767" width="6.28515625" style="461" customWidth="1"/>
    <col min="10768" max="11009" width="9.140625" style="461"/>
    <col min="11010" max="11010" width="2.140625" style="461" customWidth="1"/>
    <col min="11011" max="11011" width="6.28515625" style="461" customWidth="1"/>
    <col min="11012" max="11012" width="8.28515625" style="461" customWidth="1"/>
    <col min="11013" max="11013" width="8" style="461" customWidth="1"/>
    <col min="11014" max="11014" width="51.85546875" style="461" customWidth="1"/>
    <col min="11015" max="11015" width="4" style="461" customWidth="1"/>
    <col min="11016" max="11016" width="11.5703125" style="461" customWidth="1"/>
    <col min="11017" max="11017" width="0" style="461" hidden="1" customWidth="1"/>
    <col min="11018" max="11018" width="10.140625" style="461" customWidth="1"/>
    <col min="11019" max="11019" width="3" style="461" customWidth="1"/>
    <col min="11020" max="11020" width="1.85546875" style="461" customWidth="1"/>
    <col min="11021" max="11021" width="1.42578125" style="461" customWidth="1"/>
    <col min="11022" max="11022" width="0.42578125" style="461" customWidth="1"/>
    <col min="11023" max="11023" width="6.28515625" style="461" customWidth="1"/>
    <col min="11024" max="11265" width="9.140625" style="461"/>
    <col min="11266" max="11266" width="2.140625" style="461" customWidth="1"/>
    <col min="11267" max="11267" width="6.28515625" style="461" customWidth="1"/>
    <col min="11268" max="11268" width="8.28515625" style="461" customWidth="1"/>
    <col min="11269" max="11269" width="8" style="461" customWidth="1"/>
    <col min="11270" max="11270" width="51.85546875" style="461" customWidth="1"/>
    <col min="11271" max="11271" width="4" style="461" customWidth="1"/>
    <col min="11272" max="11272" width="11.5703125" style="461" customWidth="1"/>
    <col min="11273" max="11273" width="0" style="461" hidden="1" customWidth="1"/>
    <col min="11274" max="11274" width="10.140625" style="461" customWidth="1"/>
    <col min="11275" max="11275" width="3" style="461" customWidth="1"/>
    <col min="11276" max="11276" width="1.85546875" style="461" customWidth="1"/>
    <col min="11277" max="11277" width="1.42578125" style="461" customWidth="1"/>
    <col min="11278" max="11278" width="0.42578125" style="461" customWidth="1"/>
    <col min="11279" max="11279" width="6.28515625" style="461" customWidth="1"/>
    <col min="11280" max="11521" width="9.140625" style="461"/>
    <col min="11522" max="11522" width="2.140625" style="461" customWidth="1"/>
    <col min="11523" max="11523" width="6.28515625" style="461" customWidth="1"/>
    <col min="11524" max="11524" width="8.28515625" style="461" customWidth="1"/>
    <col min="11525" max="11525" width="8" style="461" customWidth="1"/>
    <col min="11526" max="11526" width="51.85546875" style="461" customWidth="1"/>
    <col min="11527" max="11527" width="4" style="461" customWidth="1"/>
    <col min="11528" max="11528" width="11.5703125" style="461" customWidth="1"/>
    <col min="11529" max="11529" width="0" style="461" hidden="1" customWidth="1"/>
    <col min="11530" max="11530" width="10.140625" style="461" customWidth="1"/>
    <col min="11531" max="11531" width="3" style="461" customWidth="1"/>
    <col min="11532" max="11532" width="1.85546875" style="461" customWidth="1"/>
    <col min="11533" max="11533" width="1.42578125" style="461" customWidth="1"/>
    <col min="11534" max="11534" width="0.42578125" style="461" customWidth="1"/>
    <col min="11535" max="11535" width="6.28515625" style="461" customWidth="1"/>
    <col min="11536" max="11777" width="9.140625" style="461"/>
    <col min="11778" max="11778" width="2.140625" style="461" customWidth="1"/>
    <col min="11779" max="11779" width="6.28515625" style="461" customWidth="1"/>
    <col min="11780" max="11780" width="8.28515625" style="461" customWidth="1"/>
    <col min="11781" max="11781" width="8" style="461" customWidth="1"/>
    <col min="11782" max="11782" width="51.85546875" style="461" customWidth="1"/>
    <col min="11783" max="11783" width="4" style="461" customWidth="1"/>
    <col min="11784" max="11784" width="11.5703125" style="461" customWidth="1"/>
    <col min="11785" max="11785" width="0" style="461" hidden="1" customWidth="1"/>
    <col min="11786" max="11786" width="10.140625" style="461" customWidth="1"/>
    <col min="11787" max="11787" width="3" style="461" customWidth="1"/>
    <col min="11788" max="11788" width="1.85546875" style="461" customWidth="1"/>
    <col min="11789" max="11789" width="1.42578125" style="461" customWidth="1"/>
    <col min="11790" max="11790" width="0.42578125" style="461" customWidth="1"/>
    <col min="11791" max="11791" width="6.28515625" style="461" customWidth="1"/>
    <col min="11792" max="12033" width="9.140625" style="461"/>
    <col min="12034" max="12034" width="2.140625" style="461" customWidth="1"/>
    <col min="12035" max="12035" width="6.28515625" style="461" customWidth="1"/>
    <col min="12036" max="12036" width="8.28515625" style="461" customWidth="1"/>
    <col min="12037" max="12037" width="8" style="461" customWidth="1"/>
    <col min="12038" max="12038" width="51.85546875" style="461" customWidth="1"/>
    <col min="12039" max="12039" width="4" style="461" customWidth="1"/>
    <col min="12040" max="12040" width="11.5703125" style="461" customWidth="1"/>
    <col min="12041" max="12041" width="0" style="461" hidden="1" customWidth="1"/>
    <col min="12042" max="12042" width="10.140625" style="461" customWidth="1"/>
    <col min="12043" max="12043" width="3" style="461" customWidth="1"/>
    <col min="12044" max="12044" width="1.85546875" style="461" customWidth="1"/>
    <col min="12045" max="12045" width="1.42578125" style="461" customWidth="1"/>
    <col min="12046" max="12046" width="0.42578125" style="461" customWidth="1"/>
    <col min="12047" max="12047" width="6.28515625" style="461" customWidth="1"/>
    <col min="12048" max="12289" width="9.140625" style="461"/>
    <col min="12290" max="12290" width="2.140625" style="461" customWidth="1"/>
    <col min="12291" max="12291" width="6.28515625" style="461" customWidth="1"/>
    <col min="12292" max="12292" width="8.28515625" style="461" customWidth="1"/>
    <col min="12293" max="12293" width="8" style="461" customWidth="1"/>
    <col min="12294" max="12294" width="51.85546875" style="461" customWidth="1"/>
    <col min="12295" max="12295" width="4" style="461" customWidth="1"/>
    <col min="12296" max="12296" width="11.5703125" style="461" customWidth="1"/>
    <col min="12297" max="12297" width="0" style="461" hidden="1" customWidth="1"/>
    <col min="12298" max="12298" width="10.140625" style="461" customWidth="1"/>
    <col min="12299" max="12299" width="3" style="461" customWidth="1"/>
    <col min="12300" max="12300" width="1.85546875" style="461" customWidth="1"/>
    <col min="12301" max="12301" width="1.42578125" style="461" customWidth="1"/>
    <col min="12302" max="12302" width="0.42578125" style="461" customWidth="1"/>
    <col min="12303" max="12303" width="6.28515625" style="461" customWidth="1"/>
    <col min="12304" max="12545" width="9.140625" style="461"/>
    <col min="12546" max="12546" width="2.140625" style="461" customWidth="1"/>
    <col min="12547" max="12547" width="6.28515625" style="461" customWidth="1"/>
    <col min="12548" max="12548" width="8.28515625" style="461" customWidth="1"/>
    <col min="12549" max="12549" width="8" style="461" customWidth="1"/>
    <col min="12550" max="12550" width="51.85546875" style="461" customWidth="1"/>
    <col min="12551" max="12551" width="4" style="461" customWidth="1"/>
    <col min="12552" max="12552" width="11.5703125" style="461" customWidth="1"/>
    <col min="12553" max="12553" width="0" style="461" hidden="1" customWidth="1"/>
    <col min="12554" max="12554" width="10.140625" style="461" customWidth="1"/>
    <col min="12555" max="12555" width="3" style="461" customWidth="1"/>
    <col min="12556" max="12556" width="1.85546875" style="461" customWidth="1"/>
    <col min="12557" max="12557" width="1.42578125" style="461" customWidth="1"/>
    <col min="12558" max="12558" width="0.42578125" style="461" customWidth="1"/>
    <col min="12559" max="12559" width="6.28515625" style="461" customWidth="1"/>
    <col min="12560" max="12801" width="9.140625" style="461"/>
    <col min="12802" max="12802" width="2.140625" style="461" customWidth="1"/>
    <col min="12803" max="12803" width="6.28515625" style="461" customWidth="1"/>
    <col min="12804" max="12804" width="8.28515625" style="461" customWidth="1"/>
    <col min="12805" max="12805" width="8" style="461" customWidth="1"/>
    <col min="12806" max="12806" width="51.85546875" style="461" customWidth="1"/>
    <col min="12807" max="12807" width="4" style="461" customWidth="1"/>
    <col min="12808" max="12808" width="11.5703125" style="461" customWidth="1"/>
    <col min="12809" max="12809" width="0" style="461" hidden="1" customWidth="1"/>
    <col min="12810" max="12810" width="10.140625" style="461" customWidth="1"/>
    <col min="12811" max="12811" width="3" style="461" customWidth="1"/>
    <col min="12812" max="12812" width="1.85546875" style="461" customWidth="1"/>
    <col min="12813" max="12813" width="1.42578125" style="461" customWidth="1"/>
    <col min="12814" max="12814" width="0.42578125" style="461" customWidth="1"/>
    <col min="12815" max="12815" width="6.28515625" style="461" customWidth="1"/>
    <col min="12816" max="13057" width="9.140625" style="461"/>
    <col min="13058" max="13058" width="2.140625" style="461" customWidth="1"/>
    <col min="13059" max="13059" width="6.28515625" style="461" customWidth="1"/>
    <col min="13060" max="13060" width="8.28515625" style="461" customWidth="1"/>
    <col min="13061" max="13061" width="8" style="461" customWidth="1"/>
    <col min="13062" max="13062" width="51.85546875" style="461" customWidth="1"/>
    <col min="13063" max="13063" width="4" style="461" customWidth="1"/>
    <col min="13064" max="13064" width="11.5703125" style="461" customWidth="1"/>
    <col min="13065" max="13065" width="0" style="461" hidden="1" customWidth="1"/>
    <col min="13066" max="13066" width="10.140625" style="461" customWidth="1"/>
    <col min="13067" max="13067" width="3" style="461" customWidth="1"/>
    <col min="13068" max="13068" width="1.85546875" style="461" customWidth="1"/>
    <col min="13069" max="13069" width="1.42578125" style="461" customWidth="1"/>
    <col min="13070" max="13070" width="0.42578125" style="461" customWidth="1"/>
    <col min="13071" max="13071" width="6.28515625" style="461" customWidth="1"/>
    <col min="13072" max="13313" width="9.140625" style="461"/>
    <col min="13314" max="13314" width="2.140625" style="461" customWidth="1"/>
    <col min="13315" max="13315" width="6.28515625" style="461" customWidth="1"/>
    <col min="13316" max="13316" width="8.28515625" style="461" customWidth="1"/>
    <col min="13317" max="13317" width="8" style="461" customWidth="1"/>
    <col min="13318" max="13318" width="51.85546875" style="461" customWidth="1"/>
    <col min="13319" max="13319" width="4" style="461" customWidth="1"/>
    <col min="13320" max="13320" width="11.5703125" style="461" customWidth="1"/>
    <col min="13321" max="13321" width="0" style="461" hidden="1" customWidth="1"/>
    <col min="13322" max="13322" width="10.140625" style="461" customWidth="1"/>
    <col min="13323" max="13323" width="3" style="461" customWidth="1"/>
    <col min="13324" max="13324" width="1.85546875" style="461" customWidth="1"/>
    <col min="13325" max="13325" width="1.42578125" style="461" customWidth="1"/>
    <col min="13326" max="13326" width="0.42578125" style="461" customWidth="1"/>
    <col min="13327" max="13327" width="6.28515625" style="461" customWidth="1"/>
    <col min="13328" max="13569" width="9.140625" style="461"/>
    <col min="13570" max="13570" width="2.140625" style="461" customWidth="1"/>
    <col min="13571" max="13571" width="6.28515625" style="461" customWidth="1"/>
    <col min="13572" max="13572" width="8.28515625" style="461" customWidth="1"/>
    <col min="13573" max="13573" width="8" style="461" customWidth="1"/>
    <col min="13574" max="13574" width="51.85546875" style="461" customWidth="1"/>
    <col min="13575" max="13575" width="4" style="461" customWidth="1"/>
    <col min="13576" max="13576" width="11.5703125" style="461" customWidth="1"/>
    <col min="13577" max="13577" width="0" style="461" hidden="1" customWidth="1"/>
    <col min="13578" max="13578" width="10.140625" style="461" customWidth="1"/>
    <col min="13579" max="13579" width="3" style="461" customWidth="1"/>
    <col min="13580" max="13580" width="1.85546875" style="461" customWidth="1"/>
    <col min="13581" max="13581" width="1.42578125" style="461" customWidth="1"/>
    <col min="13582" max="13582" width="0.42578125" style="461" customWidth="1"/>
    <col min="13583" max="13583" width="6.28515625" style="461" customWidth="1"/>
    <col min="13584" max="13825" width="9.140625" style="461"/>
    <col min="13826" max="13826" width="2.140625" style="461" customWidth="1"/>
    <col min="13827" max="13827" width="6.28515625" style="461" customWidth="1"/>
    <col min="13828" max="13828" width="8.28515625" style="461" customWidth="1"/>
    <col min="13829" max="13829" width="8" style="461" customWidth="1"/>
    <col min="13830" max="13830" width="51.85546875" style="461" customWidth="1"/>
    <col min="13831" max="13831" width="4" style="461" customWidth="1"/>
    <col min="13832" max="13832" width="11.5703125" style="461" customWidth="1"/>
    <col min="13833" max="13833" width="0" style="461" hidden="1" customWidth="1"/>
    <col min="13834" max="13834" width="10.140625" style="461" customWidth="1"/>
    <col min="13835" max="13835" width="3" style="461" customWidth="1"/>
    <col min="13836" max="13836" width="1.85546875" style="461" customWidth="1"/>
    <col min="13837" max="13837" width="1.42578125" style="461" customWidth="1"/>
    <col min="13838" max="13838" width="0.42578125" style="461" customWidth="1"/>
    <col min="13839" max="13839" width="6.28515625" style="461" customWidth="1"/>
    <col min="13840" max="14081" width="9.140625" style="461"/>
    <col min="14082" max="14082" width="2.140625" style="461" customWidth="1"/>
    <col min="14083" max="14083" width="6.28515625" style="461" customWidth="1"/>
    <col min="14084" max="14084" width="8.28515625" style="461" customWidth="1"/>
    <col min="14085" max="14085" width="8" style="461" customWidth="1"/>
    <col min="14086" max="14086" width="51.85546875" style="461" customWidth="1"/>
    <col min="14087" max="14087" width="4" style="461" customWidth="1"/>
    <col min="14088" max="14088" width="11.5703125" style="461" customWidth="1"/>
    <col min="14089" max="14089" width="0" style="461" hidden="1" customWidth="1"/>
    <col min="14090" max="14090" width="10.140625" style="461" customWidth="1"/>
    <col min="14091" max="14091" width="3" style="461" customWidth="1"/>
    <col min="14092" max="14092" width="1.85546875" style="461" customWidth="1"/>
    <col min="14093" max="14093" width="1.42578125" style="461" customWidth="1"/>
    <col min="14094" max="14094" width="0.42578125" style="461" customWidth="1"/>
    <col min="14095" max="14095" width="6.28515625" style="461" customWidth="1"/>
    <col min="14096" max="14337" width="9.140625" style="461"/>
    <col min="14338" max="14338" width="2.140625" style="461" customWidth="1"/>
    <col min="14339" max="14339" width="6.28515625" style="461" customWidth="1"/>
    <col min="14340" max="14340" width="8.28515625" style="461" customWidth="1"/>
    <col min="14341" max="14341" width="8" style="461" customWidth="1"/>
    <col min="14342" max="14342" width="51.85546875" style="461" customWidth="1"/>
    <col min="14343" max="14343" width="4" style="461" customWidth="1"/>
    <col min="14344" max="14344" width="11.5703125" style="461" customWidth="1"/>
    <col min="14345" max="14345" width="0" style="461" hidden="1" customWidth="1"/>
    <col min="14346" max="14346" width="10.140625" style="461" customWidth="1"/>
    <col min="14347" max="14347" width="3" style="461" customWidth="1"/>
    <col min="14348" max="14348" width="1.85546875" style="461" customWidth="1"/>
    <col min="14349" max="14349" width="1.42578125" style="461" customWidth="1"/>
    <col min="14350" max="14350" width="0.42578125" style="461" customWidth="1"/>
    <col min="14351" max="14351" width="6.28515625" style="461" customWidth="1"/>
    <col min="14352" max="14593" width="9.140625" style="461"/>
    <col min="14594" max="14594" width="2.140625" style="461" customWidth="1"/>
    <col min="14595" max="14595" width="6.28515625" style="461" customWidth="1"/>
    <col min="14596" max="14596" width="8.28515625" style="461" customWidth="1"/>
    <col min="14597" max="14597" width="8" style="461" customWidth="1"/>
    <col min="14598" max="14598" width="51.85546875" style="461" customWidth="1"/>
    <col min="14599" max="14599" width="4" style="461" customWidth="1"/>
    <col min="14600" max="14600" width="11.5703125" style="461" customWidth="1"/>
    <col min="14601" max="14601" width="0" style="461" hidden="1" customWidth="1"/>
    <col min="14602" max="14602" width="10.140625" style="461" customWidth="1"/>
    <col min="14603" max="14603" width="3" style="461" customWidth="1"/>
    <col min="14604" max="14604" width="1.85546875" style="461" customWidth="1"/>
    <col min="14605" max="14605" width="1.42578125" style="461" customWidth="1"/>
    <col min="14606" max="14606" width="0.42578125" style="461" customWidth="1"/>
    <col min="14607" max="14607" width="6.28515625" style="461" customWidth="1"/>
    <col min="14608" max="14849" width="9.140625" style="461"/>
    <col min="14850" max="14850" width="2.140625" style="461" customWidth="1"/>
    <col min="14851" max="14851" width="6.28515625" style="461" customWidth="1"/>
    <col min="14852" max="14852" width="8.28515625" style="461" customWidth="1"/>
    <col min="14853" max="14853" width="8" style="461" customWidth="1"/>
    <col min="14854" max="14854" width="51.85546875" style="461" customWidth="1"/>
    <col min="14855" max="14855" width="4" style="461" customWidth="1"/>
    <col min="14856" max="14856" width="11.5703125" style="461" customWidth="1"/>
    <col min="14857" max="14857" width="0" style="461" hidden="1" customWidth="1"/>
    <col min="14858" max="14858" width="10.140625" style="461" customWidth="1"/>
    <col min="14859" max="14859" width="3" style="461" customWidth="1"/>
    <col min="14860" max="14860" width="1.85546875" style="461" customWidth="1"/>
    <col min="14861" max="14861" width="1.42578125" style="461" customWidth="1"/>
    <col min="14862" max="14862" width="0.42578125" style="461" customWidth="1"/>
    <col min="14863" max="14863" width="6.28515625" style="461" customWidth="1"/>
    <col min="14864" max="15105" width="9.140625" style="461"/>
    <col min="15106" max="15106" width="2.140625" style="461" customWidth="1"/>
    <col min="15107" max="15107" width="6.28515625" style="461" customWidth="1"/>
    <col min="15108" max="15108" width="8.28515625" style="461" customWidth="1"/>
    <col min="15109" max="15109" width="8" style="461" customWidth="1"/>
    <col min="15110" max="15110" width="51.85546875" style="461" customWidth="1"/>
    <col min="15111" max="15111" width="4" style="461" customWidth="1"/>
    <col min="15112" max="15112" width="11.5703125" style="461" customWidth="1"/>
    <col min="15113" max="15113" width="0" style="461" hidden="1" customWidth="1"/>
    <col min="15114" max="15114" width="10.140625" style="461" customWidth="1"/>
    <col min="15115" max="15115" width="3" style="461" customWidth="1"/>
    <col min="15116" max="15116" width="1.85546875" style="461" customWidth="1"/>
    <col min="15117" max="15117" width="1.42578125" style="461" customWidth="1"/>
    <col min="15118" max="15118" width="0.42578125" style="461" customWidth="1"/>
    <col min="15119" max="15119" width="6.28515625" style="461" customWidth="1"/>
    <col min="15120" max="15361" width="9.140625" style="461"/>
    <col min="15362" max="15362" width="2.140625" style="461" customWidth="1"/>
    <col min="15363" max="15363" width="6.28515625" style="461" customWidth="1"/>
    <col min="15364" max="15364" width="8.28515625" style="461" customWidth="1"/>
    <col min="15365" max="15365" width="8" style="461" customWidth="1"/>
    <col min="15366" max="15366" width="51.85546875" style="461" customWidth="1"/>
    <col min="15367" max="15367" width="4" style="461" customWidth="1"/>
    <col min="15368" max="15368" width="11.5703125" style="461" customWidth="1"/>
    <col min="15369" max="15369" width="0" style="461" hidden="1" customWidth="1"/>
    <col min="15370" max="15370" width="10.140625" style="461" customWidth="1"/>
    <col min="15371" max="15371" width="3" style="461" customWidth="1"/>
    <col min="15372" max="15372" width="1.85546875" style="461" customWidth="1"/>
    <col min="15373" max="15373" width="1.42578125" style="461" customWidth="1"/>
    <col min="15374" max="15374" width="0.42578125" style="461" customWidth="1"/>
    <col min="15375" max="15375" width="6.28515625" style="461" customWidth="1"/>
    <col min="15376" max="15617" width="9.140625" style="461"/>
    <col min="15618" max="15618" width="2.140625" style="461" customWidth="1"/>
    <col min="15619" max="15619" width="6.28515625" style="461" customWidth="1"/>
    <col min="15620" max="15620" width="8.28515625" style="461" customWidth="1"/>
    <col min="15621" max="15621" width="8" style="461" customWidth="1"/>
    <col min="15622" max="15622" width="51.85546875" style="461" customWidth="1"/>
    <col min="15623" max="15623" width="4" style="461" customWidth="1"/>
    <col min="15624" max="15624" width="11.5703125" style="461" customWidth="1"/>
    <col min="15625" max="15625" width="0" style="461" hidden="1" customWidth="1"/>
    <col min="15626" max="15626" width="10.140625" style="461" customWidth="1"/>
    <col min="15627" max="15627" width="3" style="461" customWidth="1"/>
    <col min="15628" max="15628" width="1.85546875" style="461" customWidth="1"/>
    <col min="15629" max="15629" width="1.42578125" style="461" customWidth="1"/>
    <col min="15630" max="15630" width="0.42578125" style="461" customWidth="1"/>
    <col min="15631" max="15631" width="6.28515625" style="461" customWidth="1"/>
    <col min="15632" max="15873" width="9.140625" style="461"/>
    <col min="15874" max="15874" width="2.140625" style="461" customWidth="1"/>
    <col min="15875" max="15875" width="6.28515625" style="461" customWidth="1"/>
    <col min="15876" max="15876" width="8.28515625" style="461" customWidth="1"/>
    <col min="15877" max="15877" width="8" style="461" customWidth="1"/>
    <col min="15878" max="15878" width="51.85546875" style="461" customWidth="1"/>
    <col min="15879" max="15879" width="4" style="461" customWidth="1"/>
    <col min="15880" max="15880" width="11.5703125" style="461" customWidth="1"/>
    <col min="15881" max="15881" width="0" style="461" hidden="1" customWidth="1"/>
    <col min="15882" max="15882" width="10.140625" style="461" customWidth="1"/>
    <col min="15883" max="15883" width="3" style="461" customWidth="1"/>
    <col min="15884" max="15884" width="1.85546875" style="461" customWidth="1"/>
    <col min="15885" max="15885" width="1.42578125" style="461" customWidth="1"/>
    <col min="15886" max="15886" width="0.42578125" style="461" customWidth="1"/>
    <col min="15887" max="15887" width="6.28515625" style="461" customWidth="1"/>
    <col min="15888" max="16129" width="9.140625" style="461"/>
    <col min="16130" max="16130" width="2.140625" style="461" customWidth="1"/>
    <col min="16131" max="16131" width="6.28515625" style="461" customWidth="1"/>
    <col min="16132" max="16132" width="8.28515625" style="461" customWidth="1"/>
    <col min="16133" max="16133" width="8" style="461" customWidth="1"/>
    <col min="16134" max="16134" width="51.85546875" style="461" customWidth="1"/>
    <col min="16135" max="16135" width="4" style="461" customWidth="1"/>
    <col min="16136" max="16136" width="11.5703125" style="461" customWidth="1"/>
    <col min="16137" max="16137" width="0" style="461" hidden="1" customWidth="1"/>
    <col min="16138" max="16138" width="10.140625" style="461" customWidth="1"/>
    <col min="16139" max="16139" width="3" style="461" customWidth="1"/>
    <col min="16140" max="16140" width="1.85546875" style="461" customWidth="1"/>
    <col min="16141" max="16141" width="1.42578125" style="461" customWidth="1"/>
    <col min="16142" max="16142" width="0.42578125" style="461" customWidth="1"/>
    <col min="16143" max="16143" width="6.28515625" style="461" customWidth="1"/>
    <col min="16144" max="16384" width="9.140625" style="461"/>
  </cols>
  <sheetData>
    <row r="1" spans="2:15" ht="21" customHeight="1">
      <c r="B1" s="530"/>
      <c r="C1" s="530"/>
      <c r="D1" s="530"/>
      <c r="E1" s="530"/>
      <c r="F1" s="530"/>
      <c r="G1" s="530"/>
      <c r="H1" s="530"/>
      <c r="I1" s="530"/>
    </row>
    <row r="2" spans="2:15" ht="76.5" customHeight="1">
      <c r="J2" s="531" t="s">
        <v>678</v>
      </c>
      <c r="K2" s="532"/>
      <c r="L2" s="532"/>
      <c r="M2" s="532"/>
      <c r="N2" s="532"/>
      <c r="O2" s="532"/>
    </row>
    <row r="3" spans="2:15" ht="46.5" customHeight="1">
      <c r="F3" s="533" t="s">
        <v>679</v>
      </c>
      <c r="G3" s="533"/>
      <c r="H3" s="533"/>
    </row>
    <row r="4" spans="2:15" ht="15.75" customHeight="1">
      <c r="C4" s="534"/>
      <c r="D4" s="534"/>
      <c r="E4" s="534"/>
      <c r="F4" s="534"/>
      <c r="G4" s="534"/>
      <c r="H4" s="534"/>
      <c r="I4" s="534"/>
    </row>
    <row r="5" spans="2:15" ht="17.100000000000001" customHeight="1">
      <c r="C5" s="462" t="s">
        <v>110</v>
      </c>
      <c r="D5" s="462" t="s">
        <v>258</v>
      </c>
      <c r="E5" s="462" t="s">
        <v>435</v>
      </c>
      <c r="F5" s="463" t="s">
        <v>436</v>
      </c>
      <c r="G5" s="535" t="s">
        <v>108</v>
      </c>
      <c r="H5" s="535"/>
      <c r="I5" s="535"/>
      <c r="J5" s="535" t="s">
        <v>3</v>
      </c>
      <c r="K5" s="535"/>
      <c r="L5" s="535"/>
      <c r="M5" s="535" t="s">
        <v>447</v>
      </c>
      <c r="N5" s="535"/>
      <c r="O5" s="535"/>
    </row>
    <row r="6" spans="2:15" ht="17.100000000000001" customHeight="1">
      <c r="C6" s="464" t="s">
        <v>107</v>
      </c>
      <c r="D6" s="464"/>
      <c r="E6" s="464"/>
      <c r="F6" s="465" t="s">
        <v>106</v>
      </c>
      <c r="G6" s="544" t="s">
        <v>680</v>
      </c>
      <c r="H6" s="544"/>
      <c r="I6" s="544"/>
      <c r="J6" s="545">
        <v>35293.56</v>
      </c>
      <c r="K6" s="545"/>
      <c r="L6" s="545"/>
      <c r="M6" s="546">
        <f>J6/G6</f>
        <v>0.99418478873239435</v>
      </c>
      <c r="N6" s="547"/>
      <c r="O6" s="548"/>
    </row>
    <row r="7" spans="2:15" ht="17.100000000000001" customHeight="1">
      <c r="C7" s="466"/>
      <c r="D7" s="467" t="s">
        <v>681</v>
      </c>
      <c r="E7" s="468"/>
      <c r="F7" s="469" t="s">
        <v>682</v>
      </c>
      <c r="G7" s="540" t="s">
        <v>683</v>
      </c>
      <c r="H7" s="540"/>
      <c r="I7" s="540"/>
      <c r="J7" s="541">
        <v>34872.69</v>
      </c>
      <c r="K7" s="541"/>
      <c r="L7" s="541"/>
      <c r="M7" s="546">
        <f>J7/G7</f>
        <v>0.99636257142857154</v>
      </c>
      <c r="N7" s="547"/>
      <c r="O7" s="548"/>
    </row>
    <row r="8" spans="2:15" ht="39" customHeight="1">
      <c r="C8" s="470"/>
      <c r="D8" s="470"/>
      <c r="E8" s="471" t="s">
        <v>28</v>
      </c>
      <c r="F8" s="472" t="s">
        <v>29</v>
      </c>
      <c r="G8" s="536" t="s">
        <v>683</v>
      </c>
      <c r="H8" s="536"/>
      <c r="I8" s="536"/>
      <c r="J8" s="537">
        <v>34872.69</v>
      </c>
      <c r="K8" s="537"/>
      <c r="L8" s="537"/>
      <c r="M8" s="538">
        <f>J8/G8</f>
        <v>0.99636257142857154</v>
      </c>
      <c r="N8" s="539"/>
      <c r="O8" s="539"/>
    </row>
    <row r="9" spans="2:15" ht="17.100000000000001" customHeight="1">
      <c r="C9" s="466"/>
      <c r="D9" s="467" t="s">
        <v>684</v>
      </c>
      <c r="E9" s="468"/>
      <c r="F9" s="469" t="s">
        <v>685</v>
      </c>
      <c r="G9" s="540" t="s">
        <v>686</v>
      </c>
      <c r="H9" s="540"/>
      <c r="I9" s="540"/>
      <c r="J9" s="541">
        <v>420.87</v>
      </c>
      <c r="K9" s="541"/>
      <c r="L9" s="541"/>
      <c r="M9" s="542">
        <f t="shared" ref="M9:M72" si="0">J9/G9</f>
        <v>0.84174000000000004</v>
      </c>
      <c r="N9" s="543"/>
      <c r="O9" s="543"/>
    </row>
    <row r="10" spans="2:15" ht="29.25" customHeight="1">
      <c r="C10" s="470"/>
      <c r="D10" s="470"/>
      <c r="E10" s="471" t="s">
        <v>38</v>
      </c>
      <c r="F10" s="472" t="s">
        <v>39</v>
      </c>
      <c r="G10" s="536" t="s">
        <v>686</v>
      </c>
      <c r="H10" s="536"/>
      <c r="I10" s="536"/>
      <c r="J10" s="537">
        <v>420.87</v>
      </c>
      <c r="K10" s="537"/>
      <c r="L10" s="537"/>
      <c r="M10" s="538">
        <f t="shared" si="0"/>
        <v>0.84174000000000004</v>
      </c>
      <c r="N10" s="539"/>
      <c r="O10" s="539"/>
    </row>
    <row r="11" spans="2:15" ht="17.100000000000001" customHeight="1">
      <c r="C11" s="464" t="s">
        <v>105</v>
      </c>
      <c r="D11" s="464"/>
      <c r="E11" s="464"/>
      <c r="F11" s="465" t="s">
        <v>104</v>
      </c>
      <c r="G11" s="544" t="s">
        <v>687</v>
      </c>
      <c r="H11" s="544"/>
      <c r="I11" s="544"/>
      <c r="J11" s="545">
        <v>162591.59</v>
      </c>
      <c r="K11" s="545"/>
      <c r="L11" s="545"/>
      <c r="M11" s="549">
        <f t="shared" si="0"/>
        <v>0.99941353642270125</v>
      </c>
      <c r="N11" s="549"/>
      <c r="O11" s="549"/>
    </row>
    <row r="12" spans="2:15" ht="17.100000000000001" customHeight="1">
      <c r="C12" s="466"/>
      <c r="D12" s="467" t="s">
        <v>257</v>
      </c>
      <c r="E12" s="468"/>
      <c r="F12" s="469" t="s">
        <v>256</v>
      </c>
      <c r="G12" s="540" t="s">
        <v>687</v>
      </c>
      <c r="H12" s="540"/>
      <c r="I12" s="540"/>
      <c r="J12" s="541">
        <v>162591.59</v>
      </c>
      <c r="K12" s="541"/>
      <c r="L12" s="541"/>
      <c r="M12" s="542">
        <f t="shared" si="0"/>
        <v>0.99941353642270125</v>
      </c>
      <c r="N12" s="543"/>
      <c r="O12" s="543"/>
    </row>
    <row r="13" spans="2:15" ht="39" customHeight="1">
      <c r="C13" s="470"/>
      <c r="D13" s="470"/>
      <c r="E13" s="471" t="s">
        <v>41</v>
      </c>
      <c r="F13" s="472" t="s">
        <v>42</v>
      </c>
      <c r="G13" s="536" t="s">
        <v>687</v>
      </c>
      <c r="H13" s="536"/>
      <c r="I13" s="536"/>
      <c r="J13" s="537">
        <v>162591.59</v>
      </c>
      <c r="K13" s="537"/>
      <c r="L13" s="537"/>
      <c r="M13" s="538">
        <f t="shared" si="0"/>
        <v>0.99941353642270125</v>
      </c>
      <c r="N13" s="539"/>
      <c r="O13" s="539"/>
    </row>
    <row r="14" spans="2:15" ht="17.100000000000001" customHeight="1">
      <c r="C14" s="464" t="s">
        <v>103</v>
      </c>
      <c r="D14" s="464"/>
      <c r="E14" s="464"/>
      <c r="F14" s="465" t="s">
        <v>102</v>
      </c>
      <c r="G14" s="544" t="s">
        <v>688</v>
      </c>
      <c r="H14" s="544"/>
      <c r="I14" s="544"/>
      <c r="J14" s="545">
        <v>2817514.53</v>
      </c>
      <c r="K14" s="545"/>
      <c r="L14" s="545"/>
      <c r="M14" s="550">
        <f t="shared" si="0"/>
        <v>0.9641444583794585</v>
      </c>
      <c r="N14" s="550"/>
      <c r="O14" s="550"/>
    </row>
    <row r="15" spans="2:15" ht="17.100000000000001" customHeight="1">
      <c r="C15" s="466"/>
      <c r="D15" s="467" t="s">
        <v>689</v>
      </c>
      <c r="E15" s="468"/>
      <c r="F15" s="469" t="s">
        <v>432</v>
      </c>
      <c r="G15" s="540" t="s">
        <v>688</v>
      </c>
      <c r="H15" s="540"/>
      <c r="I15" s="540"/>
      <c r="J15" s="541">
        <v>2817514.53</v>
      </c>
      <c r="K15" s="541"/>
      <c r="L15" s="541"/>
      <c r="M15" s="542">
        <f t="shared" si="0"/>
        <v>0.9641444583794585</v>
      </c>
      <c r="N15" s="543"/>
      <c r="O15" s="543"/>
    </row>
    <row r="16" spans="2:15" ht="28.5" customHeight="1">
      <c r="C16" s="470"/>
      <c r="D16" s="470"/>
      <c r="E16" s="471" t="s">
        <v>48</v>
      </c>
      <c r="F16" s="472" t="s">
        <v>265</v>
      </c>
      <c r="G16" s="536" t="s">
        <v>690</v>
      </c>
      <c r="H16" s="536"/>
      <c r="I16" s="536"/>
      <c r="J16" s="537">
        <v>12032.64</v>
      </c>
      <c r="K16" s="537"/>
      <c r="L16" s="537"/>
      <c r="M16" s="538">
        <f t="shared" si="0"/>
        <v>0.99997008227374717</v>
      </c>
      <c r="N16" s="539"/>
      <c r="O16" s="539"/>
    </row>
    <row r="17" spans="3:15" ht="17.100000000000001" customHeight="1">
      <c r="C17" s="470"/>
      <c r="D17" s="470"/>
      <c r="E17" s="471" t="s">
        <v>21</v>
      </c>
      <c r="F17" s="472" t="s">
        <v>22</v>
      </c>
      <c r="G17" s="536" t="s">
        <v>691</v>
      </c>
      <c r="H17" s="536"/>
      <c r="I17" s="536"/>
      <c r="J17" s="537">
        <v>6844.32</v>
      </c>
      <c r="K17" s="537"/>
      <c r="L17" s="537"/>
      <c r="M17" s="538">
        <f t="shared" si="0"/>
        <v>0.97775999999999996</v>
      </c>
      <c r="N17" s="539"/>
      <c r="O17" s="539"/>
    </row>
    <row r="18" spans="3:15" ht="17.100000000000001" customHeight="1">
      <c r="C18" s="470"/>
      <c r="D18" s="470"/>
      <c r="E18" s="471" t="s">
        <v>23</v>
      </c>
      <c r="F18" s="472" t="s">
        <v>24</v>
      </c>
      <c r="G18" s="536" t="s">
        <v>692</v>
      </c>
      <c r="H18" s="536"/>
      <c r="I18" s="536"/>
      <c r="J18" s="537">
        <v>1369.18</v>
      </c>
      <c r="K18" s="537"/>
      <c r="L18" s="537"/>
      <c r="M18" s="538">
        <f t="shared" si="0"/>
        <v>1.9559714285714287</v>
      </c>
      <c r="N18" s="539"/>
      <c r="O18" s="539"/>
    </row>
    <row r="19" spans="3:15" ht="29.25" customHeight="1">
      <c r="C19" s="470"/>
      <c r="D19" s="470"/>
      <c r="E19" s="471" t="s">
        <v>364</v>
      </c>
      <c r="F19" s="472" t="s">
        <v>693</v>
      </c>
      <c r="G19" s="536" t="s">
        <v>683</v>
      </c>
      <c r="H19" s="536"/>
      <c r="I19" s="536"/>
      <c r="J19" s="537">
        <v>27746.76</v>
      </c>
      <c r="K19" s="537"/>
      <c r="L19" s="537"/>
      <c r="M19" s="538">
        <f t="shared" si="0"/>
        <v>0.79276457142857137</v>
      </c>
      <c r="N19" s="539"/>
      <c r="O19" s="539"/>
    </row>
    <row r="20" spans="3:15" ht="17.100000000000001" customHeight="1">
      <c r="C20" s="470"/>
      <c r="D20" s="470"/>
      <c r="E20" s="471" t="s">
        <v>369</v>
      </c>
      <c r="F20" s="472" t="s">
        <v>372</v>
      </c>
      <c r="G20" s="536" t="s">
        <v>694</v>
      </c>
      <c r="H20" s="536"/>
      <c r="I20" s="536"/>
      <c r="J20" s="537">
        <v>1525909.31</v>
      </c>
      <c r="K20" s="537"/>
      <c r="L20" s="537"/>
      <c r="M20" s="538">
        <f t="shared" si="0"/>
        <v>0.93962883686618237</v>
      </c>
      <c r="N20" s="539"/>
      <c r="O20" s="539"/>
    </row>
    <row r="21" spans="3:15" ht="39" customHeight="1">
      <c r="C21" s="470"/>
      <c r="D21" s="470"/>
      <c r="E21" s="471" t="s">
        <v>373</v>
      </c>
      <c r="F21" s="472" t="s">
        <v>374</v>
      </c>
      <c r="G21" s="536" t="s">
        <v>695</v>
      </c>
      <c r="H21" s="536"/>
      <c r="I21" s="536"/>
      <c r="J21" s="537">
        <v>500000</v>
      </c>
      <c r="K21" s="537"/>
      <c r="L21" s="537"/>
      <c r="M21" s="538">
        <f t="shared" si="0"/>
        <v>1</v>
      </c>
      <c r="N21" s="539"/>
      <c r="O21" s="539"/>
    </row>
    <row r="22" spans="3:15" ht="27.75" customHeight="1">
      <c r="C22" s="470"/>
      <c r="D22" s="470"/>
      <c r="E22" s="471" t="s">
        <v>375</v>
      </c>
      <c r="F22" s="472" t="s">
        <v>376</v>
      </c>
      <c r="G22" s="536" t="s">
        <v>696</v>
      </c>
      <c r="H22" s="536"/>
      <c r="I22" s="536"/>
      <c r="J22" s="537">
        <v>743612.32</v>
      </c>
      <c r="K22" s="537"/>
      <c r="L22" s="537"/>
      <c r="M22" s="538">
        <f t="shared" si="0"/>
        <v>0.9999990855458416</v>
      </c>
      <c r="N22" s="539"/>
      <c r="O22" s="539"/>
    </row>
    <row r="23" spans="3:15" ht="37.5" customHeight="1">
      <c r="C23" s="470"/>
      <c r="D23" s="470"/>
      <c r="E23" s="471" t="s">
        <v>697</v>
      </c>
      <c r="F23" s="472" t="s">
        <v>698</v>
      </c>
      <c r="G23" s="536" t="s">
        <v>699</v>
      </c>
      <c r="H23" s="536"/>
      <c r="I23" s="536"/>
      <c r="J23" s="537">
        <v>0</v>
      </c>
      <c r="K23" s="537"/>
      <c r="L23" s="537"/>
      <c r="M23" s="538">
        <v>0</v>
      </c>
      <c r="N23" s="539"/>
      <c r="O23" s="539"/>
    </row>
    <row r="24" spans="3:15" ht="17.100000000000001" customHeight="1">
      <c r="C24" s="464" t="s">
        <v>101</v>
      </c>
      <c r="D24" s="464"/>
      <c r="E24" s="464"/>
      <c r="F24" s="465" t="s">
        <v>100</v>
      </c>
      <c r="G24" s="544" t="s">
        <v>700</v>
      </c>
      <c r="H24" s="544"/>
      <c r="I24" s="544"/>
      <c r="J24" s="545">
        <v>637224.93999999994</v>
      </c>
      <c r="K24" s="545"/>
      <c r="L24" s="545"/>
      <c r="M24" s="550">
        <f t="shared" si="0"/>
        <v>0.99473140805494842</v>
      </c>
      <c r="N24" s="550"/>
      <c r="O24" s="550"/>
    </row>
    <row r="25" spans="3:15" ht="17.100000000000001" customHeight="1">
      <c r="C25" s="466"/>
      <c r="D25" s="467" t="s">
        <v>701</v>
      </c>
      <c r="E25" s="468"/>
      <c r="F25" s="469" t="s">
        <v>702</v>
      </c>
      <c r="G25" s="540" t="s">
        <v>700</v>
      </c>
      <c r="H25" s="540"/>
      <c r="I25" s="540"/>
      <c r="J25" s="541">
        <v>637224.93999999994</v>
      </c>
      <c r="K25" s="541"/>
      <c r="L25" s="541"/>
      <c r="M25" s="542">
        <f t="shared" si="0"/>
        <v>0.99473140805494842</v>
      </c>
      <c r="N25" s="543"/>
      <c r="O25" s="543"/>
    </row>
    <row r="26" spans="3:15" ht="28.5" customHeight="1">
      <c r="C26" s="470"/>
      <c r="D26" s="470"/>
      <c r="E26" s="471" t="s">
        <v>11</v>
      </c>
      <c r="F26" s="472" t="s">
        <v>12</v>
      </c>
      <c r="G26" s="536" t="s">
        <v>703</v>
      </c>
      <c r="H26" s="536"/>
      <c r="I26" s="536"/>
      <c r="J26" s="537">
        <v>1945.48</v>
      </c>
      <c r="K26" s="537"/>
      <c r="L26" s="537"/>
      <c r="M26" s="538">
        <f t="shared" si="0"/>
        <v>0.97274000000000005</v>
      </c>
      <c r="N26" s="539"/>
      <c r="O26" s="539"/>
    </row>
    <row r="27" spans="3:15" ht="42" customHeight="1">
      <c r="C27" s="470"/>
      <c r="D27" s="470"/>
      <c r="E27" s="471" t="s">
        <v>17</v>
      </c>
      <c r="F27" s="472" t="s">
        <v>18</v>
      </c>
      <c r="G27" s="536" t="s">
        <v>704</v>
      </c>
      <c r="H27" s="536"/>
      <c r="I27" s="536"/>
      <c r="J27" s="537">
        <v>360789.45</v>
      </c>
      <c r="K27" s="537"/>
      <c r="L27" s="537"/>
      <c r="M27" s="538">
        <f t="shared" si="0"/>
        <v>1.0021929166666668</v>
      </c>
      <c r="N27" s="539"/>
      <c r="O27" s="539"/>
    </row>
    <row r="28" spans="3:15" ht="17.100000000000001" customHeight="1">
      <c r="C28" s="470"/>
      <c r="D28" s="470"/>
      <c r="E28" s="471" t="s">
        <v>21</v>
      </c>
      <c r="F28" s="472" t="s">
        <v>22</v>
      </c>
      <c r="G28" s="536" t="s">
        <v>705</v>
      </c>
      <c r="H28" s="536"/>
      <c r="I28" s="536"/>
      <c r="J28" s="537">
        <v>2829.6</v>
      </c>
      <c r="K28" s="537"/>
      <c r="L28" s="537"/>
      <c r="M28" s="538">
        <f t="shared" si="0"/>
        <v>0.94319999999999993</v>
      </c>
      <c r="N28" s="539"/>
      <c r="O28" s="539"/>
    </row>
    <row r="29" spans="3:15" ht="17.100000000000001" customHeight="1">
      <c r="C29" s="470"/>
      <c r="D29" s="470"/>
      <c r="E29" s="471" t="s">
        <v>23</v>
      </c>
      <c r="F29" s="472" t="s">
        <v>24</v>
      </c>
      <c r="G29" s="536" t="s">
        <v>706</v>
      </c>
      <c r="H29" s="536"/>
      <c r="I29" s="536"/>
      <c r="J29" s="537">
        <v>361.61</v>
      </c>
      <c r="K29" s="537"/>
      <c r="L29" s="537"/>
      <c r="M29" s="538">
        <f t="shared" si="0"/>
        <v>0.60268333333333335</v>
      </c>
      <c r="N29" s="539"/>
      <c r="O29" s="539"/>
    </row>
    <row r="30" spans="3:15" ht="17.100000000000001" customHeight="1">
      <c r="C30" s="470"/>
      <c r="D30" s="470"/>
      <c r="E30" s="471" t="s">
        <v>25</v>
      </c>
      <c r="F30" s="472" t="s">
        <v>26</v>
      </c>
      <c r="G30" s="536" t="s">
        <v>707</v>
      </c>
      <c r="H30" s="536"/>
      <c r="I30" s="536"/>
      <c r="J30" s="537">
        <v>85192.04</v>
      </c>
      <c r="K30" s="537"/>
      <c r="L30" s="537"/>
      <c r="M30" s="538">
        <f t="shared" si="0"/>
        <v>0.96809136363636361</v>
      </c>
      <c r="N30" s="539"/>
      <c r="O30" s="539"/>
    </row>
    <row r="31" spans="3:15" ht="39" customHeight="1">
      <c r="C31" s="470"/>
      <c r="D31" s="470"/>
      <c r="E31" s="471" t="s">
        <v>28</v>
      </c>
      <c r="F31" s="472" t="s">
        <v>29</v>
      </c>
      <c r="G31" s="536" t="s">
        <v>708</v>
      </c>
      <c r="H31" s="536"/>
      <c r="I31" s="536"/>
      <c r="J31" s="537">
        <v>69931.89</v>
      </c>
      <c r="K31" s="537"/>
      <c r="L31" s="537"/>
      <c r="M31" s="538">
        <f t="shared" si="0"/>
        <v>0.999027</v>
      </c>
      <c r="N31" s="539"/>
      <c r="O31" s="539"/>
    </row>
    <row r="32" spans="3:15" ht="28.5" customHeight="1">
      <c r="C32" s="470"/>
      <c r="D32" s="470"/>
      <c r="E32" s="471" t="s">
        <v>38</v>
      </c>
      <c r="F32" s="472" t="s">
        <v>39</v>
      </c>
      <c r="G32" s="536" t="s">
        <v>709</v>
      </c>
      <c r="H32" s="536"/>
      <c r="I32" s="536"/>
      <c r="J32" s="537">
        <v>116174.87</v>
      </c>
      <c r="K32" s="537"/>
      <c r="L32" s="537"/>
      <c r="M32" s="538">
        <f t="shared" si="0"/>
        <v>0.99294760683760674</v>
      </c>
      <c r="N32" s="539"/>
      <c r="O32" s="539"/>
    </row>
    <row r="33" spans="3:15" ht="17.100000000000001" customHeight="1">
      <c r="C33" s="464" t="s">
        <v>99</v>
      </c>
      <c r="D33" s="464"/>
      <c r="E33" s="464"/>
      <c r="F33" s="465" t="s">
        <v>98</v>
      </c>
      <c r="G33" s="544" t="s">
        <v>710</v>
      </c>
      <c r="H33" s="544"/>
      <c r="I33" s="544"/>
      <c r="J33" s="545">
        <v>441266.79</v>
      </c>
      <c r="K33" s="545"/>
      <c r="L33" s="545"/>
      <c r="M33" s="550">
        <f t="shared" si="0"/>
        <v>0.99984997722807945</v>
      </c>
      <c r="N33" s="550"/>
      <c r="O33" s="550"/>
    </row>
    <row r="34" spans="3:15" ht="17.100000000000001" customHeight="1">
      <c r="C34" s="466"/>
      <c r="D34" s="467" t="s">
        <v>711</v>
      </c>
      <c r="E34" s="468"/>
      <c r="F34" s="469" t="s">
        <v>712</v>
      </c>
      <c r="G34" s="540" t="s">
        <v>713</v>
      </c>
      <c r="H34" s="540"/>
      <c r="I34" s="540"/>
      <c r="J34" s="541">
        <v>45000</v>
      </c>
      <c r="K34" s="541"/>
      <c r="L34" s="541"/>
      <c r="M34" s="542">
        <f t="shared" si="0"/>
        <v>1</v>
      </c>
      <c r="N34" s="543"/>
      <c r="O34" s="543"/>
    </row>
    <row r="35" spans="3:15" ht="39" customHeight="1">
      <c r="C35" s="470"/>
      <c r="D35" s="470"/>
      <c r="E35" s="471" t="s">
        <v>28</v>
      </c>
      <c r="F35" s="472" t="s">
        <v>29</v>
      </c>
      <c r="G35" s="536" t="s">
        <v>713</v>
      </c>
      <c r="H35" s="536"/>
      <c r="I35" s="536"/>
      <c r="J35" s="537">
        <v>45000</v>
      </c>
      <c r="K35" s="537"/>
      <c r="L35" s="537"/>
      <c r="M35" s="538">
        <f t="shared" si="0"/>
        <v>1</v>
      </c>
      <c r="N35" s="539"/>
      <c r="O35" s="539"/>
    </row>
    <row r="36" spans="3:15" ht="17.100000000000001" customHeight="1">
      <c r="C36" s="466"/>
      <c r="D36" s="467" t="s">
        <v>714</v>
      </c>
      <c r="E36" s="468"/>
      <c r="F36" s="469" t="s">
        <v>715</v>
      </c>
      <c r="G36" s="540" t="s">
        <v>446</v>
      </c>
      <c r="H36" s="540"/>
      <c r="I36" s="540"/>
      <c r="J36" s="541">
        <v>6400</v>
      </c>
      <c r="K36" s="541"/>
      <c r="L36" s="541"/>
      <c r="M36" s="542">
        <f t="shared" si="0"/>
        <v>1</v>
      </c>
      <c r="N36" s="543"/>
      <c r="O36" s="543"/>
    </row>
    <row r="37" spans="3:15" ht="42" customHeight="1">
      <c r="C37" s="470"/>
      <c r="D37" s="470"/>
      <c r="E37" s="471" t="s">
        <v>28</v>
      </c>
      <c r="F37" s="472" t="s">
        <v>29</v>
      </c>
      <c r="G37" s="536" t="s">
        <v>446</v>
      </c>
      <c r="H37" s="536"/>
      <c r="I37" s="536"/>
      <c r="J37" s="537">
        <v>6400</v>
      </c>
      <c r="K37" s="537"/>
      <c r="L37" s="537"/>
      <c r="M37" s="538">
        <f t="shared" si="0"/>
        <v>1</v>
      </c>
      <c r="N37" s="539"/>
      <c r="O37" s="539"/>
    </row>
    <row r="38" spans="3:15" ht="17.100000000000001" customHeight="1">
      <c r="C38" s="466"/>
      <c r="D38" s="467" t="s">
        <v>716</v>
      </c>
      <c r="E38" s="468"/>
      <c r="F38" s="469" t="s">
        <v>717</v>
      </c>
      <c r="G38" s="540" t="s">
        <v>718</v>
      </c>
      <c r="H38" s="540"/>
      <c r="I38" s="540"/>
      <c r="J38" s="541">
        <v>389866.79</v>
      </c>
      <c r="K38" s="541"/>
      <c r="L38" s="541"/>
      <c r="M38" s="542">
        <f t="shared" si="0"/>
        <v>0.99983020159873615</v>
      </c>
      <c r="N38" s="543"/>
      <c r="O38" s="543"/>
    </row>
    <row r="39" spans="3:15" ht="17.100000000000001" customHeight="1">
      <c r="C39" s="470"/>
      <c r="D39" s="470"/>
      <c r="E39" s="471" t="s">
        <v>23</v>
      </c>
      <c r="F39" s="472" t="s">
        <v>24</v>
      </c>
      <c r="G39" s="536" t="s">
        <v>719</v>
      </c>
      <c r="H39" s="536"/>
      <c r="I39" s="536"/>
      <c r="J39" s="537">
        <v>31.12</v>
      </c>
      <c r="K39" s="537"/>
      <c r="L39" s="537"/>
      <c r="M39" s="538">
        <f t="shared" si="0"/>
        <v>0.77800000000000002</v>
      </c>
      <c r="N39" s="539"/>
      <c r="O39" s="539"/>
    </row>
    <row r="40" spans="3:15" ht="42" customHeight="1">
      <c r="C40" s="470"/>
      <c r="D40" s="470"/>
      <c r="E40" s="471" t="s">
        <v>28</v>
      </c>
      <c r="F40" s="472" t="s">
        <v>29</v>
      </c>
      <c r="G40" s="536" t="s">
        <v>720</v>
      </c>
      <c r="H40" s="536"/>
      <c r="I40" s="536"/>
      <c r="J40" s="537">
        <v>389835.67</v>
      </c>
      <c r="K40" s="537"/>
      <c r="L40" s="537"/>
      <c r="M40" s="538">
        <f t="shared" si="0"/>
        <v>0.99998119755901727</v>
      </c>
      <c r="N40" s="539"/>
      <c r="O40" s="539"/>
    </row>
    <row r="41" spans="3:15" ht="27" customHeight="1">
      <c r="C41" s="470"/>
      <c r="D41" s="470"/>
      <c r="E41" s="471" t="s">
        <v>38</v>
      </c>
      <c r="F41" s="472" t="s">
        <v>39</v>
      </c>
      <c r="G41" s="536" t="s">
        <v>721</v>
      </c>
      <c r="H41" s="536"/>
      <c r="I41" s="536"/>
      <c r="J41" s="537">
        <v>0</v>
      </c>
      <c r="K41" s="537"/>
      <c r="L41" s="537"/>
      <c r="M41" s="538">
        <f t="shared" si="0"/>
        <v>0</v>
      </c>
      <c r="N41" s="539"/>
      <c r="O41" s="539"/>
    </row>
    <row r="42" spans="3:15" ht="17.100000000000001" customHeight="1">
      <c r="C42" s="464" t="s">
        <v>97</v>
      </c>
      <c r="D42" s="464"/>
      <c r="E42" s="464"/>
      <c r="F42" s="465" t="s">
        <v>96</v>
      </c>
      <c r="G42" s="544" t="s">
        <v>722</v>
      </c>
      <c r="H42" s="544"/>
      <c r="I42" s="544"/>
      <c r="J42" s="545">
        <v>685855.2</v>
      </c>
      <c r="K42" s="545"/>
      <c r="L42" s="545"/>
      <c r="M42" s="550">
        <f t="shared" si="0"/>
        <v>0.96707063785146541</v>
      </c>
      <c r="N42" s="550"/>
      <c r="O42" s="550"/>
    </row>
    <row r="43" spans="3:15" ht="17.100000000000001" customHeight="1">
      <c r="C43" s="466"/>
      <c r="D43" s="467" t="s">
        <v>723</v>
      </c>
      <c r="E43" s="468"/>
      <c r="F43" s="469" t="s">
        <v>724</v>
      </c>
      <c r="G43" s="540" t="s">
        <v>725</v>
      </c>
      <c r="H43" s="540"/>
      <c r="I43" s="540"/>
      <c r="J43" s="541">
        <v>353606</v>
      </c>
      <c r="K43" s="541"/>
      <c r="L43" s="541"/>
      <c r="M43" s="542">
        <f t="shared" si="0"/>
        <v>0.9366922292419968</v>
      </c>
      <c r="N43" s="543"/>
      <c r="O43" s="543"/>
    </row>
    <row r="44" spans="3:15" ht="40.5" customHeight="1">
      <c r="C44" s="470"/>
      <c r="D44" s="470"/>
      <c r="E44" s="471" t="s">
        <v>28</v>
      </c>
      <c r="F44" s="472" t="s">
        <v>29</v>
      </c>
      <c r="G44" s="536" t="s">
        <v>725</v>
      </c>
      <c r="H44" s="536"/>
      <c r="I44" s="536"/>
      <c r="J44" s="537">
        <v>353606</v>
      </c>
      <c r="K44" s="537"/>
      <c r="L44" s="537"/>
      <c r="M44" s="538">
        <f t="shared" si="0"/>
        <v>0.9366922292419968</v>
      </c>
      <c r="N44" s="539"/>
      <c r="O44" s="539"/>
    </row>
    <row r="45" spans="3:15" ht="17.100000000000001" customHeight="1">
      <c r="C45" s="466"/>
      <c r="D45" s="467" t="s">
        <v>253</v>
      </c>
      <c r="E45" s="468"/>
      <c r="F45" s="469" t="s">
        <v>726</v>
      </c>
      <c r="G45" s="540" t="s">
        <v>727</v>
      </c>
      <c r="H45" s="540"/>
      <c r="I45" s="540"/>
      <c r="J45" s="541">
        <v>293651.28000000003</v>
      </c>
      <c r="K45" s="541"/>
      <c r="L45" s="541"/>
      <c r="M45" s="542">
        <f t="shared" si="0"/>
        <v>1.0018671870735303</v>
      </c>
      <c r="N45" s="543"/>
      <c r="O45" s="543"/>
    </row>
    <row r="46" spans="3:15" ht="17.100000000000001" customHeight="1">
      <c r="C46" s="470"/>
      <c r="D46" s="470"/>
      <c r="E46" s="471" t="s">
        <v>15</v>
      </c>
      <c r="F46" s="472" t="s">
        <v>16</v>
      </c>
      <c r="G46" s="536" t="s">
        <v>705</v>
      </c>
      <c r="H46" s="536"/>
      <c r="I46" s="536"/>
      <c r="J46" s="537">
        <v>2379.9</v>
      </c>
      <c r="K46" s="537"/>
      <c r="L46" s="537"/>
      <c r="M46" s="538">
        <f t="shared" si="0"/>
        <v>0.79330000000000001</v>
      </c>
      <c r="N46" s="539"/>
      <c r="O46" s="539"/>
    </row>
    <row r="47" spans="3:15" ht="41.25" customHeight="1">
      <c r="C47" s="470"/>
      <c r="D47" s="470"/>
      <c r="E47" s="471" t="s">
        <v>17</v>
      </c>
      <c r="F47" s="472" t="s">
        <v>18</v>
      </c>
      <c r="G47" s="536" t="s">
        <v>728</v>
      </c>
      <c r="H47" s="536"/>
      <c r="I47" s="536"/>
      <c r="J47" s="537">
        <v>81639.350000000006</v>
      </c>
      <c r="K47" s="537"/>
      <c r="L47" s="537"/>
      <c r="M47" s="538">
        <f t="shared" si="0"/>
        <v>0.89713571428571437</v>
      </c>
      <c r="N47" s="539"/>
      <c r="O47" s="539"/>
    </row>
    <row r="48" spans="3:15" ht="17.100000000000001" customHeight="1">
      <c r="C48" s="470"/>
      <c r="D48" s="470"/>
      <c r="E48" s="471" t="s">
        <v>19</v>
      </c>
      <c r="F48" s="472" t="s">
        <v>20</v>
      </c>
      <c r="G48" s="536" t="s">
        <v>729</v>
      </c>
      <c r="H48" s="536"/>
      <c r="I48" s="536"/>
      <c r="J48" s="537">
        <v>1113.2</v>
      </c>
      <c r="K48" s="537"/>
      <c r="L48" s="537"/>
      <c r="M48" s="538">
        <f t="shared" si="0"/>
        <v>0.999281867145422</v>
      </c>
      <c r="N48" s="539"/>
      <c r="O48" s="539"/>
    </row>
    <row r="49" spans="3:15" ht="17.100000000000001" customHeight="1">
      <c r="C49" s="470"/>
      <c r="D49" s="470"/>
      <c r="E49" s="471" t="s">
        <v>21</v>
      </c>
      <c r="F49" s="472" t="s">
        <v>22</v>
      </c>
      <c r="G49" s="536" t="s">
        <v>730</v>
      </c>
      <c r="H49" s="536"/>
      <c r="I49" s="536"/>
      <c r="J49" s="537">
        <v>133829.69</v>
      </c>
      <c r="K49" s="537"/>
      <c r="L49" s="537"/>
      <c r="M49" s="538">
        <f t="shared" si="0"/>
        <v>1.0024695880149812</v>
      </c>
      <c r="N49" s="539"/>
      <c r="O49" s="539"/>
    </row>
    <row r="50" spans="3:15" ht="17.100000000000001" customHeight="1">
      <c r="C50" s="470"/>
      <c r="D50" s="470"/>
      <c r="E50" s="471" t="s">
        <v>23</v>
      </c>
      <c r="F50" s="472" t="s">
        <v>24</v>
      </c>
      <c r="G50" s="536" t="s">
        <v>692</v>
      </c>
      <c r="H50" s="536"/>
      <c r="I50" s="536"/>
      <c r="J50" s="537">
        <v>676.78</v>
      </c>
      <c r="K50" s="537"/>
      <c r="L50" s="537"/>
      <c r="M50" s="538">
        <f t="shared" si="0"/>
        <v>0.96682857142857137</v>
      </c>
      <c r="N50" s="539"/>
      <c r="O50" s="539"/>
    </row>
    <row r="51" spans="3:15" ht="17.100000000000001" customHeight="1">
      <c r="C51" s="470"/>
      <c r="D51" s="470"/>
      <c r="E51" s="471" t="s">
        <v>25</v>
      </c>
      <c r="F51" s="472" t="s">
        <v>26</v>
      </c>
      <c r="G51" s="536" t="s">
        <v>731</v>
      </c>
      <c r="H51" s="536"/>
      <c r="I51" s="536"/>
      <c r="J51" s="537">
        <v>48072.36</v>
      </c>
      <c r="K51" s="537"/>
      <c r="L51" s="537"/>
      <c r="M51" s="538">
        <f t="shared" si="0"/>
        <v>1.2700755614266843</v>
      </c>
      <c r="N51" s="539"/>
      <c r="O51" s="539"/>
    </row>
    <row r="52" spans="3:15" ht="30.2" customHeight="1">
      <c r="C52" s="470"/>
      <c r="D52" s="470"/>
      <c r="E52" s="471" t="s">
        <v>32</v>
      </c>
      <c r="F52" s="472" t="s">
        <v>33</v>
      </c>
      <c r="G52" s="536" t="s">
        <v>732</v>
      </c>
      <c r="H52" s="536"/>
      <c r="I52" s="536"/>
      <c r="J52" s="537">
        <v>25940</v>
      </c>
      <c r="K52" s="537"/>
      <c r="L52" s="537"/>
      <c r="M52" s="538">
        <f t="shared" si="0"/>
        <v>1</v>
      </c>
      <c r="N52" s="539"/>
      <c r="O52" s="539"/>
    </row>
    <row r="53" spans="3:15" ht="17.100000000000001" customHeight="1">
      <c r="C53" s="466"/>
      <c r="D53" s="467" t="s">
        <v>733</v>
      </c>
      <c r="E53" s="468"/>
      <c r="F53" s="469" t="s">
        <v>734</v>
      </c>
      <c r="G53" s="540" t="s">
        <v>735</v>
      </c>
      <c r="H53" s="540"/>
      <c r="I53" s="540"/>
      <c r="J53" s="541">
        <v>38597.919999999998</v>
      </c>
      <c r="K53" s="541"/>
      <c r="L53" s="541"/>
      <c r="M53" s="542">
        <f t="shared" si="0"/>
        <v>0.99994611398963729</v>
      </c>
      <c r="N53" s="543"/>
      <c r="O53" s="543"/>
    </row>
    <row r="54" spans="3:15" ht="39" customHeight="1">
      <c r="C54" s="470"/>
      <c r="D54" s="470"/>
      <c r="E54" s="471" t="s">
        <v>28</v>
      </c>
      <c r="F54" s="472" t="s">
        <v>29</v>
      </c>
      <c r="G54" s="536" t="s">
        <v>735</v>
      </c>
      <c r="H54" s="536"/>
      <c r="I54" s="536"/>
      <c r="J54" s="537">
        <v>38597.919999999998</v>
      </c>
      <c r="K54" s="537"/>
      <c r="L54" s="537"/>
      <c r="M54" s="538">
        <f t="shared" si="0"/>
        <v>0.99994611398963729</v>
      </c>
      <c r="N54" s="539"/>
      <c r="O54" s="539"/>
    </row>
    <row r="55" spans="3:15" ht="17.100000000000001" customHeight="1">
      <c r="C55" s="464" t="s">
        <v>349</v>
      </c>
      <c r="D55" s="464"/>
      <c r="E55" s="464"/>
      <c r="F55" s="465" t="s">
        <v>350</v>
      </c>
      <c r="G55" s="544" t="s">
        <v>736</v>
      </c>
      <c r="H55" s="544"/>
      <c r="I55" s="544"/>
      <c r="J55" s="545">
        <v>3953.15</v>
      </c>
      <c r="K55" s="545"/>
      <c r="L55" s="545"/>
      <c r="M55" s="550">
        <f t="shared" si="0"/>
        <v>0.99978502781992917</v>
      </c>
      <c r="N55" s="550"/>
      <c r="O55" s="550"/>
    </row>
    <row r="56" spans="3:15" ht="17.100000000000001" customHeight="1">
      <c r="C56" s="466"/>
      <c r="D56" s="467" t="s">
        <v>737</v>
      </c>
      <c r="E56" s="468"/>
      <c r="F56" s="469" t="s">
        <v>738</v>
      </c>
      <c r="G56" s="540" t="s">
        <v>736</v>
      </c>
      <c r="H56" s="540"/>
      <c r="I56" s="540"/>
      <c r="J56" s="541">
        <v>3953.15</v>
      </c>
      <c r="K56" s="541"/>
      <c r="L56" s="541"/>
      <c r="M56" s="542">
        <f t="shared" si="0"/>
        <v>0.99978502781992917</v>
      </c>
      <c r="N56" s="543"/>
      <c r="O56" s="543"/>
    </row>
    <row r="57" spans="3:15" ht="39" customHeight="1">
      <c r="C57" s="470"/>
      <c r="D57" s="470"/>
      <c r="E57" s="471" t="s">
        <v>28</v>
      </c>
      <c r="F57" s="472" t="s">
        <v>29</v>
      </c>
      <c r="G57" s="536" t="s">
        <v>736</v>
      </c>
      <c r="H57" s="536"/>
      <c r="I57" s="536"/>
      <c r="J57" s="537">
        <v>3953.15</v>
      </c>
      <c r="K57" s="537"/>
      <c r="L57" s="537"/>
      <c r="M57" s="538">
        <f t="shared" si="0"/>
        <v>0.99978502781992917</v>
      </c>
      <c r="N57" s="539"/>
      <c r="O57" s="539"/>
    </row>
    <row r="58" spans="3:15" ht="17.100000000000001" customHeight="1">
      <c r="C58" s="464" t="s">
        <v>739</v>
      </c>
      <c r="D58" s="464"/>
      <c r="E58" s="464"/>
      <c r="F58" s="465" t="s">
        <v>95</v>
      </c>
      <c r="G58" s="544" t="s">
        <v>740</v>
      </c>
      <c r="H58" s="544"/>
      <c r="I58" s="544"/>
      <c r="J58" s="545">
        <v>5323956.16</v>
      </c>
      <c r="K58" s="545"/>
      <c r="L58" s="545"/>
      <c r="M58" s="550">
        <f t="shared" si="0"/>
        <v>0.99994969407748435</v>
      </c>
      <c r="N58" s="550"/>
      <c r="O58" s="550"/>
    </row>
    <row r="59" spans="3:15" ht="17.100000000000001" customHeight="1">
      <c r="C59" s="466"/>
      <c r="D59" s="467" t="s">
        <v>741</v>
      </c>
      <c r="E59" s="468"/>
      <c r="F59" s="469" t="s">
        <v>252</v>
      </c>
      <c r="G59" s="540" t="s">
        <v>740</v>
      </c>
      <c r="H59" s="540"/>
      <c r="I59" s="540"/>
      <c r="J59" s="541">
        <v>5323956.16</v>
      </c>
      <c r="K59" s="541"/>
      <c r="L59" s="541"/>
      <c r="M59" s="542">
        <f t="shared" si="0"/>
        <v>0.99994969407748435</v>
      </c>
      <c r="N59" s="543"/>
      <c r="O59" s="543"/>
    </row>
    <row r="60" spans="3:15" ht="17.100000000000001" customHeight="1">
      <c r="C60" s="470"/>
      <c r="D60" s="470"/>
      <c r="E60" s="471" t="s">
        <v>23</v>
      </c>
      <c r="F60" s="472" t="s">
        <v>24</v>
      </c>
      <c r="G60" s="536" t="s">
        <v>692</v>
      </c>
      <c r="H60" s="536"/>
      <c r="I60" s="536"/>
      <c r="J60" s="537">
        <v>1043.6500000000001</v>
      </c>
      <c r="K60" s="537"/>
      <c r="L60" s="537"/>
      <c r="M60" s="538">
        <f t="shared" si="0"/>
        <v>1.4909285714285716</v>
      </c>
      <c r="N60" s="539"/>
      <c r="O60" s="539"/>
    </row>
    <row r="61" spans="3:15" ht="39" customHeight="1">
      <c r="C61" s="470"/>
      <c r="D61" s="470"/>
      <c r="E61" s="471" t="s">
        <v>28</v>
      </c>
      <c r="F61" s="472" t="s">
        <v>29</v>
      </c>
      <c r="G61" s="536" t="s">
        <v>742</v>
      </c>
      <c r="H61" s="536"/>
      <c r="I61" s="536"/>
      <c r="J61" s="537">
        <v>5322702.2699999996</v>
      </c>
      <c r="K61" s="537"/>
      <c r="L61" s="537"/>
      <c r="M61" s="538">
        <f t="shared" si="0"/>
        <v>0.99988320643267248</v>
      </c>
      <c r="N61" s="539"/>
      <c r="O61" s="539"/>
    </row>
    <row r="62" spans="3:15" ht="36" customHeight="1">
      <c r="C62" s="470"/>
      <c r="D62" s="470"/>
      <c r="E62" s="471" t="s">
        <v>38</v>
      </c>
      <c r="F62" s="472" t="s">
        <v>39</v>
      </c>
      <c r="G62" s="536" t="s">
        <v>743</v>
      </c>
      <c r="H62" s="536"/>
      <c r="I62" s="536"/>
      <c r="J62" s="537">
        <v>210.24</v>
      </c>
      <c r="K62" s="537"/>
      <c r="L62" s="537"/>
      <c r="M62" s="538">
        <f t="shared" si="0"/>
        <v>1.0512000000000001</v>
      </c>
      <c r="N62" s="539"/>
      <c r="O62" s="539"/>
    </row>
    <row r="63" spans="3:15" ht="40.5" customHeight="1">
      <c r="C63" s="464" t="s">
        <v>111</v>
      </c>
      <c r="D63" s="464"/>
      <c r="E63" s="464"/>
      <c r="F63" s="465" t="s">
        <v>744</v>
      </c>
      <c r="G63" s="544" t="s">
        <v>745</v>
      </c>
      <c r="H63" s="544"/>
      <c r="I63" s="544"/>
      <c r="J63" s="545">
        <v>9097063.9100000001</v>
      </c>
      <c r="K63" s="545"/>
      <c r="L63" s="545"/>
      <c r="M63" s="550">
        <f t="shared" si="0"/>
        <v>1.04315370659252</v>
      </c>
      <c r="N63" s="550"/>
      <c r="O63" s="550"/>
    </row>
    <row r="64" spans="3:15" ht="29.25" customHeight="1">
      <c r="C64" s="466"/>
      <c r="D64" s="467" t="s">
        <v>746</v>
      </c>
      <c r="E64" s="468"/>
      <c r="F64" s="469" t="s">
        <v>747</v>
      </c>
      <c r="G64" s="540" t="s">
        <v>748</v>
      </c>
      <c r="H64" s="540"/>
      <c r="I64" s="540"/>
      <c r="J64" s="541">
        <v>1738800.93</v>
      </c>
      <c r="K64" s="541"/>
      <c r="L64" s="541"/>
      <c r="M64" s="542">
        <f t="shared" si="0"/>
        <v>0.97749696710759315</v>
      </c>
      <c r="N64" s="543"/>
      <c r="O64" s="543"/>
    </row>
    <row r="65" spans="3:15" ht="17.100000000000001" customHeight="1">
      <c r="C65" s="470"/>
      <c r="D65" s="470"/>
      <c r="E65" s="471" t="s">
        <v>9</v>
      </c>
      <c r="F65" s="472" t="s">
        <v>10</v>
      </c>
      <c r="G65" s="536" t="s">
        <v>749</v>
      </c>
      <c r="H65" s="536"/>
      <c r="I65" s="536"/>
      <c r="J65" s="537">
        <v>1677266.05</v>
      </c>
      <c r="K65" s="537"/>
      <c r="L65" s="537"/>
      <c r="M65" s="538">
        <f t="shared" si="0"/>
        <v>0.97980877189907878</v>
      </c>
      <c r="N65" s="539"/>
      <c r="O65" s="539"/>
    </row>
    <row r="66" spans="3:15" ht="17.100000000000001" customHeight="1">
      <c r="C66" s="470"/>
      <c r="D66" s="470"/>
      <c r="E66" s="471" t="s">
        <v>13</v>
      </c>
      <c r="F66" s="472" t="s">
        <v>14</v>
      </c>
      <c r="G66" s="536" t="s">
        <v>750</v>
      </c>
      <c r="H66" s="536"/>
      <c r="I66" s="536"/>
      <c r="J66" s="537">
        <v>22407.75</v>
      </c>
      <c r="K66" s="537"/>
      <c r="L66" s="537"/>
      <c r="M66" s="538">
        <f t="shared" si="0"/>
        <v>0.97424999999999995</v>
      </c>
      <c r="N66" s="539"/>
      <c r="O66" s="539"/>
    </row>
    <row r="67" spans="3:15" ht="17.100000000000001" customHeight="1">
      <c r="C67" s="470"/>
      <c r="D67" s="470"/>
      <c r="E67" s="471" t="s">
        <v>15</v>
      </c>
      <c r="F67" s="472" t="s">
        <v>16</v>
      </c>
      <c r="G67" s="536" t="s">
        <v>751</v>
      </c>
      <c r="H67" s="536"/>
      <c r="I67" s="536"/>
      <c r="J67" s="537">
        <v>39127.129999999997</v>
      </c>
      <c r="K67" s="537"/>
      <c r="L67" s="537"/>
      <c r="M67" s="538">
        <f t="shared" si="0"/>
        <v>0.8892529545454545</v>
      </c>
      <c r="N67" s="539"/>
      <c r="O67" s="539"/>
    </row>
    <row r="68" spans="3:15" ht="17.100000000000001" customHeight="1">
      <c r="C68" s="466"/>
      <c r="D68" s="467" t="s">
        <v>752</v>
      </c>
      <c r="E68" s="468"/>
      <c r="F68" s="469" t="s">
        <v>753</v>
      </c>
      <c r="G68" s="540" t="s">
        <v>754</v>
      </c>
      <c r="H68" s="540"/>
      <c r="I68" s="540"/>
      <c r="J68" s="541">
        <v>7358262.9800000004</v>
      </c>
      <c r="K68" s="541"/>
      <c r="L68" s="541"/>
      <c r="M68" s="542">
        <f t="shared" si="0"/>
        <v>1.0599779397634828</v>
      </c>
      <c r="N68" s="543"/>
      <c r="O68" s="543"/>
    </row>
    <row r="69" spans="3:15" ht="17.100000000000001" customHeight="1">
      <c r="C69" s="470"/>
      <c r="D69" s="470"/>
      <c r="E69" s="471" t="s">
        <v>5</v>
      </c>
      <c r="F69" s="472" t="s">
        <v>6</v>
      </c>
      <c r="G69" s="536" t="s">
        <v>755</v>
      </c>
      <c r="H69" s="536"/>
      <c r="I69" s="536"/>
      <c r="J69" s="537">
        <v>7155569</v>
      </c>
      <c r="K69" s="537"/>
      <c r="L69" s="537"/>
      <c r="M69" s="538">
        <f t="shared" si="0"/>
        <v>1.0597856722446504</v>
      </c>
      <c r="N69" s="539"/>
      <c r="O69" s="539"/>
    </row>
    <row r="70" spans="3:15" ht="17.100000000000001" customHeight="1">
      <c r="C70" s="470"/>
      <c r="D70" s="470"/>
      <c r="E70" s="471" t="s">
        <v>7</v>
      </c>
      <c r="F70" s="472" t="s">
        <v>8</v>
      </c>
      <c r="G70" s="536" t="s">
        <v>756</v>
      </c>
      <c r="H70" s="536"/>
      <c r="I70" s="536"/>
      <c r="J70" s="537">
        <v>202693.98</v>
      </c>
      <c r="K70" s="537"/>
      <c r="L70" s="537"/>
      <c r="M70" s="538">
        <f t="shared" si="0"/>
        <v>1.0668104210526317</v>
      </c>
      <c r="N70" s="539"/>
      <c r="O70" s="539"/>
    </row>
    <row r="71" spans="3:15" ht="17.100000000000001" customHeight="1">
      <c r="C71" s="464" t="s">
        <v>757</v>
      </c>
      <c r="D71" s="464"/>
      <c r="E71" s="464"/>
      <c r="F71" s="465" t="s">
        <v>93</v>
      </c>
      <c r="G71" s="544" t="s">
        <v>758</v>
      </c>
      <c r="H71" s="544"/>
      <c r="I71" s="544"/>
      <c r="J71" s="545">
        <v>42339812.619999997</v>
      </c>
      <c r="K71" s="545"/>
      <c r="L71" s="545"/>
      <c r="M71" s="550">
        <f t="shared" si="0"/>
        <v>1.0003889725175346</v>
      </c>
      <c r="N71" s="550"/>
      <c r="O71" s="550"/>
    </row>
    <row r="72" spans="3:15" ht="20.100000000000001" customHeight="1">
      <c r="C72" s="466"/>
      <c r="D72" s="467" t="s">
        <v>759</v>
      </c>
      <c r="E72" s="468"/>
      <c r="F72" s="469" t="s">
        <v>760</v>
      </c>
      <c r="G72" s="540" t="s">
        <v>761</v>
      </c>
      <c r="H72" s="540"/>
      <c r="I72" s="540"/>
      <c r="J72" s="541">
        <v>31189092</v>
      </c>
      <c r="K72" s="541"/>
      <c r="L72" s="541"/>
      <c r="M72" s="542">
        <f t="shared" si="0"/>
        <v>1</v>
      </c>
      <c r="N72" s="543"/>
      <c r="O72" s="543"/>
    </row>
    <row r="73" spans="3:15" ht="17.100000000000001" customHeight="1">
      <c r="C73" s="470"/>
      <c r="D73" s="470"/>
      <c r="E73" s="471" t="s">
        <v>45</v>
      </c>
      <c r="F73" s="472" t="s">
        <v>762</v>
      </c>
      <c r="G73" s="536" t="s">
        <v>761</v>
      </c>
      <c r="H73" s="536"/>
      <c r="I73" s="536"/>
      <c r="J73" s="537">
        <v>31189092</v>
      </c>
      <c r="K73" s="537"/>
      <c r="L73" s="537"/>
      <c r="M73" s="538">
        <f t="shared" ref="M73:M136" si="1">J73/G73</f>
        <v>1</v>
      </c>
      <c r="N73" s="539"/>
      <c r="O73" s="539"/>
    </row>
    <row r="74" spans="3:15" ht="17.100000000000001" customHeight="1">
      <c r="C74" s="466"/>
      <c r="D74" s="467" t="s">
        <v>763</v>
      </c>
      <c r="E74" s="468"/>
      <c r="F74" s="469" t="s">
        <v>764</v>
      </c>
      <c r="G74" s="540" t="s">
        <v>765</v>
      </c>
      <c r="H74" s="540"/>
      <c r="I74" s="540"/>
      <c r="J74" s="541">
        <v>68223</v>
      </c>
      <c r="K74" s="541"/>
      <c r="L74" s="541"/>
      <c r="M74" s="542">
        <f t="shared" si="1"/>
        <v>1</v>
      </c>
      <c r="N74" s="543"/>
      <c r="O74" s="543"/>
    </row>
    <row r="75" spans="3:15" ht="17.100000000000001" customHeight="1">
      <c r="C75" s="470"/>
      <c r="D75" s="470"/>
      <c r="E75" s="471" t="s">
        <v>365</v>
      </c>
      <c r="F75" s="472" t="s">
        <v>766</v>
      </c>
      <c r="G75" s="536" t="s">
        <v>765</v>
      </c>
      <c r="H75" s="536"/>
      <c r="I75" s="536"/>
      <c r="J75" s="537">
        <v>68223</v>
      </c>
      <c r="K75" s="537"/>
      <c r="L75" s="537"/>
      <c r="M75" s="538">
        <f t="shared" si="1"/>
        <v>1</v>
      </c>
      <c r="N75" s="539"/>
      <c r="O75" s="539"/>
    </row>
    <row r="76" spans="3:15" ht="17.100000000000001" customHeight="1">
      <c r="C76" s="466"/>
      <c r="D76" s="467" t="s">
        <v>767</v>
      </c>
      <c r="E76" s="468"/>
      <c r="F76" s="469" t="s">
        <v>768</v>
      </c>
      <c r="G76" s="540" t="s">
        <v>769</v>
      </c>
      <c r="H76" s="540"/>
      <c r="I76" s="540"/>
      <c r="J76" s="541">
        <v>8889924</v>
      </c>
      <c r="K76" s="541"/>
      <c r="L76" s="541"/>
      <c r="M76" s="542">
        <f t="shared" si="1"/>
        <v>1</v>
      </c>
      <c r="N76" s="543"/>
      <c r="O76" s="543"/>
    </row>
    <row r="77" spans="3:15" ht="17.100000000000001" customHeight="1">
      <c r="C77" s="470"/>
      <c r="D77" s="470"/>
      <c r="E77" s="471" t="s">
        <v>45</v>
      </c>
      <c r="F77" s="472" t="s">
        <v>762</v>
      </c>
      <c r="G77" s="536" t="s">
        <v>769</v>
      </c>
      <c r="H77" s="536"/>
      <c r="I77" s="536"/>
      <c r="J77" s="537">
        <v>8889924</v>
      </c>
      <c r="K77" s="537"/>
      <c r="L77" s="537"/>
      <c r="M77" s="538">
        <f t="shared" si="1"/>
        <v>1</v>
      </c>
      <c r="N77" s="539"/>
      <c r="O77" s="539"/>
    </row>
    <row r="78" spans="3:15" ht="17.100000000000001" customHeight="1">
      <c r="C78" s="466"/>
      <c r="D78" s="467" t="s">
        <v>770</v>
      </c>
      <c r="E78" s="468"/>
      <c r="F78" s="469" t="s">
        <v>771</v>
      </c>
      <c r="G78" s="540" t="s">
        <v>772</v>
      </c>
      <c r="H78" s="540"/>
      <c r="I78" s="540"/>
      <c r="J78" s="541">
        <v>966978.62</v>
      </c>
      <c r="K78" s="541"/>
      <c r="L78" s="541"/>
      <c r="M78" s="542">
        <f t="shared" si="1"/>
        <v>1.0173196663706872</v>
      </c>
      <c r="N78" s="543"/>
      <c r="O78" s="543"/>
    </row>
    <row r="79" spans="3:15" ht="17.100000000000001" customHeight="1">
      <c r="C79" s="470"/>
      <c r="D79" s="470"/>
      <c r="E79" s="471" t="s">
        <v>23</v>
      </c>
      <c r="F79" s="472" t="s">
        <v>24</v>
      </c>
      <c r="G79" s="536" t="s">
        <v>773</v>
      </c>
      <c r="H79" s="536"/>
      <c r="I79" s="536"/>
      <c r="J79" s="537">
        <v>485461.16</v>
      </c>
      <c r="K79" s="537"/>
      <c r="L79" s="537"/>
      <c r="M79" s="538">
        <f t="shared" si="1"/>
        <v>1.03509842217484</v>
      </c>
      <c r="N79" s="539"/>
      <c r="O79" s="539"/>
    </row>
    <row r="80" spans="3:15" ht="17.100000000000001" customHeight="1">
      <c r="C80" s="470"/>
      <c r="D80" s="470"/>
      <c r="E80" s="471" t="s">
        <v>25</v>
      </c>
      <c r="F80" s="472" t="s">
        <v>26</v>
      </c>
      <c r="G80" s="536" t="s">
        <v>774</v>
      </c>
      <c r="H80" s="536"/>
      <c r="I80" s="536"/>
      <c r="J80" s="537">
        <v>481517.46</v>
      </c>
      <c r="K80" s="537"/>
      <c r="L80" s="537"/>
      <c r="M80" s="538">
        <f t="shared" si="1"/>
        <v>1.0000030320903148</v>
      </c>
      <c r="N80" s="539"/>
      <c r="O80" s="539"/>
    </row>
    <row r="81" spans="3:15" ht="17.100000000000001" customHeight="1">
      <c r="C81" s="466"/>
      <c r="D81" s="467" t="s">
        <v>775</v>
      </c>
      <c r="E81" s="468"/>
      <c r="F81" s="469" t="s">
        <v>776</v>
      </c>
      <c r="G81" s="540" t="s">
        <v>777</v>
      </c>
      <c r="H81" s="540"/>
      <c r="I81" s="540"/>
      <c r="J81" s="541">
        <v>1225595</v>
      </c>
      <c r="K81" s="541"/>
      <c r="L81" s="541"/>
      <c r="M81" s="542">
        <f t="shared" si="1"/>
        <v>1</v>
      </c>
      <c r="N81" s="543"/>
      <c r="O81" s="543"/>
    </row>
    <row r="82" spans="3:15" ht="17.100000000000001" customHeight="1">
      <c r="C82" s="470"/>
      <c r="D82" s="470"/>
      <c r="E82" s="471" t="s">
        <v>45</v>
      </c>
      <c r="F82" s="472" t="s">
        <v>762</v>
      </c>
      <c r="G82" s="536" t="s">
        <v>777</v>
      </c>
      <c r="H82" s="536"/>
      <c r="I82" s="536"/>
      <c r="J82" s="537">
        <v>1225595</v>
      </c>
      <c r="K82" s="537"/>
      <c r="L82" s="537"/>
      <c r="M82" s="538">
        <f t="shared" si="1"/>
        <v>1</v>
      </c>
      <c r="N82" s="539"/>
      <c r="O82" s="539"/>
    </row>
    <row r="83" spans="3:15" ht="17.100000000000001" customHeight="1">
      <c r="C83" s="464" t="s">
        <v>778</v>
      </c>
      <c r="D83" s="464"/>
      <c r="E83" s="464"/>
      <c r="F83" s="465" t="s">
        <v>92</v>
      </c>
      <c r="G83" s="544" t="s">
        <v>779</v>
      </c>
      <c r="H83" s="544"/>
      <c r="I83" s="544"/>
      <c r="J83" s="545">
        <v>269980.65999999997</v>
      </c>
      <c r="K83" s="545"/>
      <c r="L83" s="545"/>
      <c r="M83" s="550">
        <f t="shared" si="1"/>
        <v>1.1237114268827675</v>
      </c>
      <c r="N83" s="550"/>
      <c r="O83" s="550"/>
    </row>
    <row r="84" spans="3:15" ht="17.100000000000001" customHeight="1">
      <c r="C84" s="466"/>
      <c r="D84" s="467" t="s">
        <v>780</v>
      </c>
      <c r="E84" s="468"/>
      <c r="F84" s="469" t="s">
        <v>781</v>
      </c>
      <c r="G84" s="540" t="s">
        <v>782</v>
      </c>
      <c r="H84" s="540"/>
      <c r="I84" s="540"/>
      <c r="J84" s="541">
        <v>3027.08</v>
      </c>
      <c r="K84" s="541"/>
      <c r="L84" s="541"/>
      <c r="M84" s="542">
        <f t="shared" si="1"/>
        <v>1.1642615384615385</v>
      </c>
      <c r="N84" s="543"/>
      <c r="O84" s="543"/>
    </row>
    <row r="85" spans="3:15" ht="40.5" customHeight="1">
      <c r="C85" s="470"/>
      <c r="D85" s="470"/>
      <c r="E85" s="471" t="s">
        <v>17</v>
      </c>
      <c r="F85" s="472" t="s">
        <v>18</v>
      </c>
      <c r="G85" s="536" t="s">
        <v>783</v>
      </c>
      <c r="H85" s="536"/>
      <c r="I85" s="536"/>
      <c r="J85" s="537">
        <v>990</v>
      </c>
      <c r="K85" s="537"/>
      <c r="L85" s="537"/>
      <c r="M85" s="538">
        <f t="shared" si="1"/>
        <v>1</v>
      </c>
      <c r="N85" s="539"/>
      <c r="O85" s="539"/>
    </row>
    <row r="86" spans="3:15" ht="17.100000000000001" customHeight="1">
      <c r="C86" s="470"/>
      <c r="D86" s="470"/>
      <c r="E86" s="471" t="s">
        <v>23</v>
      </c>
      <c r="F86" s="472" t="s">
        <v>24</v>
      </c>
      <c r="G86" s="536" t="s">
        <v>784</v>
      </c>
      <c r="H86" s="536"/>
      <c r="I86" s="536"/>
      <c r="J86" s="537">
        <v>441.84</v>
      </c>
      <c r="K86" s="537"/>
      <c r="L86" s="537"/>
      <c r="M86" s="538">
        <f t="shared" si="1"/>
        <v>1.1046</v>
      </c>
      <c r="N86" s="539"/>
      <c r="O86" s="539"/>
    </row>
    <row r="87" spans="3:15" ht="17.100000000000001" customHeight="1">
      <c r="C87" s="470"/>
      <c r="D87" s="470"/>
      <c r="E87" s="471" t="s">
        <v>25</v>
      </c>
      <c r="F87" s="472" t="s">
        <v>26</v>
      </c>
      <c r="G87" s="536" t="s">
        <v>785</v>
      </c>
      <c r="H87" s="536"/>
      <c r="I87" s="536"/>
      <c r="J87" s="537">
        <v>1595.24</v>
      </c>
      <c r="K87" s="537"/>
      <c r="L87" s="537"/>
      <c r="M87" s="538">
        <f t="shared" si="1"/>
        <v>1.3183801652892562</v>
      </c>
      <c r="N87" s="539"/>
      <c r="O87" s="539"/>
    </row>
    <row r="88" spans="3:15" ht="17.100000000000001" customHeight="1">
      <c r="C88" s="466"/>
      <c r="D88" s="467" t="s">
        <v>786</v>
      </c>
      <c r="E88" s="468"/>
      <c r="F88" s="469" t="s">
        <v>787</v>
      </c>
      <c r="G88" s="540" t="s">
        <v>788</v>
      </c>
      <c r="H88" s="540"/>
      <c r="I88" s="540"/>
      <c r="J88" s="541">
        <v>8348.89</v>
      </c>
      <c r="K88" s="541"/>
      <c r="L88" s="541"/>
      <c r="M88" s="542">
        <f t="shared" si="1"/>
        <v>1.025662162162162</v>
      </c>
      <c r="N88" s="543"/>
      <c r="O88" s="543"/>
    </row>
    <row r="89" spans="3:15" ht="17.100000000000001" customHeight="1">
      <c r="C89" s="470"/>
      <c r="D89" s="470"/>
      <c r="E89" s="471" t="s">
        <v>15</v>
      </c>
      <c r="F89" s="472" t="s">
        <v>16</v>
      </c>
      <c r="G89" s="536" t="s">
        <v>789</v>
      </c>
      <c r="H89" s="536"/>
      <c r="I89" s="536"/>
      <c r="J89" s="537">
        <v>335</v>
      </c>
      <c r="K89" s="537"/>
      <c r="L89" s="537"/>
      <c r="M89" s="538">
        <f t="shared" si="1"/>
        <v>1.34</v>
      </c>
      <c r="N89" s="539"/>
      <c r="O89" s="539"/>
    </row>
    <row r="90" spans="3:15" ht="41.25" customHeight="1">
      <c r="C90" s="470"/>
      <c r="D90" s="470"/>
      <c r="E90" s="471" t="s">
        <v>17</v>
      </c>
      <c r="F90" s="472" t="s">
        <v>18</v>
      </c>
      <c r="G90" s="536" t="s">
        <v>790</v>
      </c>
      <c r="H90" s="536"/>
      <c r="I90" s="536"/>
      <c r="J90" s="537">
        <v>4620.08</v>
      </c>
      <c r="K90" s="537"/>
      <c r="L90" s="537"/>
      <c r="M90" s="538">
        <f t="shared" si="1"/>
        <v>1.0043652173913042</v>
      </c>
      <c r="N90" s="539"/>
      <c r="O90" s="539"/>
    </row>
    <row r="91" spans="3:15" ht="17.100000000000001" customHeight="1">
      <c r="C91" s="470"/>
      <c r="D91" s="470"/>
      <c r="E91" s="471" t="s">
        <v>19</v>
      </c>
      <c r="F91" s="472" t="s">
        <v>20</v>
      </c>
      <c r="G91" s="536" t="s">
        <v>791</v>
      </c>
      <c r="H91" s="536"/>
      <c r="I91" s="536"/>
      <c r="J91" s="537">
        <v>822.7</v>
      </c>
      <c r="K91" s="537"/>
      <c r="L91" s="537"/>
      <c r="M91" s="538">
        <f t="shared" si="1"/>
        <v>1.028375</v>
      </c>
      <c r="N91" s="539"/>
      <c r="O91" s="539"/>
    </row>
    <row r="92" spans="3:15" ht="17.100000000000001" customHeight="1">
      <c r="C92" s="470"/>
      <c r="D92" s="470"/>
      <c r="E92" s="471" t="s">
        <v>21</v>
      </c>
      <c r="F92" s="472" t="s">
        <v>22</v>
      </c>
      <c r="G92" s="536" t="s">
        <v>792</v>
      </c>
      <c r="H92" s="536"/>
      <c r="I92" s="536"/>
      <c r="J92" s="537">
        <v>593.28</v>
      </c>
      <c r="K92" s="537"/>
      <c r="L92" s="537"/>
      <c r="M92" s="538">
        <f t="shared" si="1"/>
        <v>1.0055593220338983</v>
      </c>
      <c r="N92" s="539"/>
      <c r="O92" s="539"/>
    </row>
    <row r="93" spans="3:15" ht="17.100000000000001" customHeight="1">
      <c r="C93" s="470"/>
      <c r="D93" s="470"/>
      <c r="E93" s="471" t="s">
        <v>23</v>
      </c>
      <c r="F93" s="472" t="s">
        <v>24</v>
      </c>
      <c r="G93" s="536" t="s">
        <v>743</v>
      </c>
      <c r="H93" s="536"/>
      <c r="I93" s="536"/>
      <c r="J93" s="537">
        <v>233.83</v>
      </c>
      <c r="K93" s="537"/>
      <c r="L93" s="537"/>
      <c r="M93" s="538">
        <f t="shared" si="1"/>
        <v>1.1691500000000001</v>
      </c>
      <c r="N93" s="539"/>
      <c r="O93" s="539"/>
    </row>
    <row r="94" spans="3:15" ht="17.100000000000001" customHeight="1">
      <c r="C94" s="470"/>
      <c r="D94" s="470"/>
      <c r="E94" s="471" t="s">
        <v>25</v>
      </c>
      <c r="F94" s="472" t="s">
        <v>26</v>
      </c>
      <c r="G94" s="536" t="s">
        <v>793</v>
      </c>
      <c r="H94" s="536"/>
      <c r="I94" s="536"/>
      <c r="J94" s="537">
        <v>1744</v>
      </c>
      <c r="K94" s="537"/>
      <c r="L94" s="537"/>
      <c r="M94" s="538">
        <f t="shared" si="1"/>
        <v>1.0258823529411765</v>
      </c>
      <c r="N94" s="539"/>
      <c r="O94" s="539"/>
    </row>
    <row r="95" spans="3:15" ht="17.100000000000001" customHeight="1">
      <c r="C95" s="466"/>
      <c r="D95" s="467" t="s">
        <v>794</v>
      </c>
      <c r="E95" s="468"/>
      <c r="F95" s="469" t="s">
        <v>251</v>
      </c>
      <c r="G95" s="540" t="s">
        <v>795</v>
      </c>
      <c r="H95" s="540"/>
      <c r="I95" s="540"/>
      <c r="J95" s="541">
        <v>63351.09</v>
      </c>
      <c r="K95" s="541"/>
      <c r="L95" s="541"/>
      <c r="M95" s="542">
        <f t="shared" si="1"/>
        <v>1.6805785759762308</v>
      </c>
      <c r="N95" s="543"/>
      <c r="O95" s="543"/>
    </row>
    <row r="96" spans="3:15" ht="17.100000000000001" customHeight="1">
      <c r="C96" s="470"/>
      <c r="D96" s="470"/>
      <c r="E96" s="471" t="s">
        <v>15</v>
      </c>
      <c r="F96" s="472" t="s">
        <v>16</v>
      </c>
      <c r="G96" s="536" t="s">
        <v>743</v>
      </c>
      <c r="H96" s="536"/>
      <c r="I96" s="536"/>
      <c r="J96" s="537">
        <v>255</v>
      </c>
      <c r="K96" s="537"/>
      <c r="L96" s="537"/>
      <c r="M96" s="538">
        <f t="shared" si="1"/>
        <v>1.2749999999999999</v>
      </c>
      <c r="N96" s="539"/>
      <c r="O96" s="539"/>
    </row>
    <row r="97" spans="3:15" ht="39.75" customHeight="1">
      <c r="C97" s="470"/>
      <c r="D97" s="470"/>
      <c r="E97" s="471" t="s">
        <v>17</v>
      </c>
      <c r="F97" s="472" t="s">
        <v>18</v>
      </c>
      <c r="G97" s="536" t="s">
        <v>796</v>
      </c>
      <c r="H97" s="536"/>
      <c r="I97" s="536"/>
      <c r="J97" s="537">
        <v>43741.31</v>
      </c>
      <c r="K97" s="537"/>
      <c r="L97" s="537"/>
      <c r="M97" s="538">
        <f t="shared" si="1"/>
        <v>1.4019650641025641</v>
      </c>
      <c r="N97" s="539"/>
      <c r="O97" s="539"/>
    </row>
    <row r="98" spans="3:15" ht="17.100000000000001" customHeight="1">
      <c r="C98" s="470"/>
      <c r="D98" s="470"/>
      <c r="E98" s="471" t="s">
        <v>23</v>
      </c>
      <c r="F98" s="472" t="s">
        <v>24</v>
      </c>
      <c r="G98" s="536" t="s">
        <v>797</v>
      </c>
      <c r="H98" s="536"/>
      <c r="I98" s="536"/>
      <c r="J98" s="537">
        <v>1075.3699999999999</v>
      </c>
      <c r="K98" s="537"/>
      <c r="L98" s="537"/>
      <c r="M98" s="538">
        <f t="shared" si="1"/>
        <v>1.1948555555555553</v>
      </c>
      <c r="N98" s="539"/>
      <c r="O98" s="539"/>
    </row>
    <row r="99" spans="3:15" ht="17.100000000000001" customHeight="1">
      <c r="C99" s="470"/>
      <c r="D99" s="470"/>
      <c r="E99" s="473" t="s">
        <v>798</v>
      </c>
      <c r="F99" s="474" t="s">
        <v>24</v>
      </c>
      <c r="G99" s="551">
        <v>0</v>
      </c>
      <c r="H99" s="552"/>
      <c r="I99" s="475"/>
      <c r="J99" s="553">
        <v>0.14000000000000001</v>
      </c>
      <c r="K99" s="554"/>
      <c r="L99" s="555"/>
      <c r="M99" s="538">
        <v>0</v>
      </c>
      <c r="N99" s="539"/>
      <c r="O99" s="539"/>
    </row>
    <row r="100" spans="3:15" ht="17.100000000000001" customHeight="1">
      <c r="C100" s="470"/>
      <c r="D100" s="470"/>
      <c r="E100" s="471" t="s">
        <v>25</v>
      </c>
      <c r="F100" s="472" t="s">
        <v>26</v>
      </c>
      <c r="G100" s="536" t="s">
        <v>799</v>
      </c>
      <c r="H100" s="536"/>
      <c r="I100" s="536"/>
      <c r="J100" s="537">
        <v>2020.38</v>
      </c>
      <c r="K100" s="537"/>
      <c r="L100" s="537"/>
      <c r="M100" s="538">
        <f t="shared" si="1"/>
        <v>1.0633578947368421</v>
      </c>
      <c r="N100" s="539"/>
      <c r="O100" s="539"/>
    </row>
    <row r="101" spans="3:15" ht="40.5" customHeight="1">
      <c r="C101" s="470"/>
      <c r="D101" s="470"/>
      <c r="E101" s="471" t="s">
        <v>363</v>
      </c>
      <c r="F101" s="472" t="s">
        <v>800</v>
      </c>
      <c r="G101" s="536" t="s">
        <v>801</v>
      </c>
      <c r="H101" s="536"/>
      <c r="I101" s="536"/>
      <c r="J101" s="537">
        <v>15258.97</v>
      </c>
      <c r="K101" s="537"/>
      <c r="L101" s="537"/>
      <c r="M101" s="538">
        <f t="shared" si="1"/>
        <v>6.1133693910256408</v>
      </c>
      <c r="N101" s="539"/>
      <c r="O101" s="539"/>
    </row>
    <row r="102" spans="3:15" ht="32.25" customHeight="1">
      <c r="C102" s="470"/>
      <c r="D102" s="470"/>
      <c r="E102" s="471" t="s">
        <v>364</v>
      </c>
      <c r="F102" s="472" t="s">
        <v>693</v>
      </c>
      <c r="G102" s="536" t="s">
        <v>802</v>
      </c>
      <c r="H102" s="536"/>
      <c r="I102" s="536"/>
      <c r="J102" s="537">
        <v>999.92</v>
      </c>
      <c r="K102" s="537"/>
      <c r="L102" s="537"/>
      <c r="M102" s="538">
        <f t="shared" si="1"/>
        <v>0.99991999999999992</v>
      </c>
      <c r="N102" s="539"/>
      <c r="O102" s="539"/>
    </row>
    <row r="103" spans="3:15" ht="17.100000000000001" customHeight="1">
      <c r="C103" s="466"/>
      <c r="D103" s="467" t="s">
        <v>803</v>
      </c>
      <c r="E103" s="468"/>
      <c r="F103" s="469" t="s">
        <v>249</v>
      </c>
      <c r="G103" s="540" t="s">
        <v>804</v>
      </c>
      <c r="H103" s="540"/>
      <c r="I103" s="540"/>
      <c r="J103" s="541">
        <v>156634.31</v>
      </c>
      <c r="K103" s="541"/>
      <c r="L103" s="541"/>
      <c r="M103" s="542">
        <f t="shared" si="1"/>
        <v>1.0225039331013728</v>
      </c>
      <c r="N103" s="543"/>
      <c r="O103" s="543"/>
    </row>
    <row r="104" spans="3:15" ht="17.100000000000001" customHeight="1">
      <c r="C104" s="470"/>
      <c r="D104" s="470"/>
      <c r="E104" s="471" t="s">
        <v>15</v>
      </c>
      <c r="F104" s="472" t="s">
        <v>16</v>
      </c>
      <c r="G104" s="536" t="s">
        <v>805</v>
      </c>
      <c r="H104" s="536"/>
      <c r="I104" s="536"/>
      <c r="J104" s="537">
        <v>1460</v>
      </c>
      <c r="K104" s="537"/>
      <c r="L104" s="537"/>
      <c r="M104" s="538">
        <f t="shared" si="1"/>
        <v>1.0428571428571429</v>
      </c>
      <c r="N104" s="539"/>
      <c r="O104" s="539"/>
    </row>
    <row r="105" spans="3:15" ht="37.5" customHeight="1">
      <c r="C105" s="470"/>
      <c r="D105" s="470"/>
      <c r="E105" s="471" t="s">
        <v>17</v>
      </c>
      <c r="F105" s="472" t="s">
        <v>18</v>
      </c>
      <c r="G105" s="536" t="s">
        <v>806</v>
      </c>
      <c r="H105" s="536"/>
      <c r="I105" s="536"/>
      <c r="J105" s="537">
        <v>46194.65</v>
      </c>
      <c r="K105" s="537"/>
      <c r="L105" s="537"/>
      <c r="M105" s="538">
        <f t="shared" si="1"/>
        <v>1.0692710985602518</v>
      </c>
      <c r="N105" s="539"/>
      <c r="O105" s="539"/>
    </row>
    <row r="106" spans="3:15" ht="17.100000000000001" customHeight="1">
      <c r="C106" s="470"/>
      <c r="D106" s="470"/>
      <c r="E106" s="471" t="s">
        <v>19</v>
      </c>
      <c r="F106" s="472" t="s">
        <v>20</v>
      </c>
      <c r="G106" s="536" t="s">
        <v>807</v>
      </c>
      <c r="H106" s="536"/>
      <c r="I106" s="536"/>
      <c r="J106" s="537">
        <v>37280</v>
      </c>
      <c r="K106" s="537"/>
      <c r="L106" s="537"/>
      <c r="M106" s="538">
        <f t="shared" si="1"/>
        <v>1.0075675675675675</v>
      </c>
      <c r="N106" s="539"/>
      <c r="O106" s="539"/>
    </row>
    <row r="107" spans="3:15" ht="17.100000000000001" customHeight="1">
      <c r="C107" s="470"/>
      <c r="D107" s="470"/>
      <c r="E107" s="471" t="s">
        <v>21</v>
      </c>
      <c r="F107" s="472" t="s">
        <v>22</v>
      </c>
      <c r="G107" s="536" t="s">
        <v>808</v>
      </c>
      <c r="H107" s="536"/>
      <c r="I107" s="536"/>
      <c r="J107" s="537">
        <v>1023.94</v>
      </c>
      <c r="K107" s="537"/>
      <c r="L107" s="537"/>
      <c r="M107" s="538">
        <f t="shared" si="1"/>
        <v>1.0009188660801565</v>
      </c>
      <c r="N107" s="539"/>
      <c r="O107" s="539"/>
    </row>
    <row r="108" spans="3:15" ht="17.100000000000001" customHeight="1">
      <c r="C108" s="470"/>
      <c r="D108" s="470"/>
      <c r="E108" s="471" t="s">
        <v>23</v>
      </c>
      <c r="F108" s="472" t="s">
        <v>24</v>
      </c>
      <c r="G108" s="536" t="s">
        <v>791</v>
      </c>
      <c r="H108" s="536"/>
      <c r="I108" s="536"/>
      <c r="J108" s="537">
        <v>848.75</v>
      </c>
      <c r="K108" s="537"/>
      <c r="L108" s="537"/>
      <c r="M108" s="538">
        <f t="shared" si="1"/>
        <v>1.0609375000000001</v>
      </c>
      <c r="N108" s="539"/>
      <c r="O108" s="539"/>
    </row>
    <row r="109" spans="3:15" ht="17.100000000000001" customHeight="1">
      <c r="C109" s="470"/>
      <c r="D109" s="470"/>
      <c r="E109" s="473" t="s">
        <v>798</v>
      </c>
      <c r="F109" s="474" t="s">
        <v>24</v>
      </c>
      <c r="G109" s="556">
        <v>0</v>
      </c>
      <c r="H109" s="552"/>
      <c r="I109" s="475"/>
      <c r="J109" s="553">
        <v>91.23</v>
      </c>
      <c r="K109" s="554"/>
      <c r="L109" s="555"/>
      <c r="M109" s="538">
        <v>0</v>
      </c>
      <c r="N109" s="539"/>
      <c r="O109" s="539"/>
    </row>
    <row r="110" spans="3:15" ht="17.100000000000001" customHeight="1">
      <c r="C110" s="470"/>
      <c r="D110" s="470"/>
      <c r="E110" s="471" t="s">
        <v>25</v>
      </c>
      <c r="F110" s="472" t="s">
        <v>26</v>
      </c>
      <c r="G110" s="536" t="s">
        <v>809</v>
      </c>
      <c r="H110" s="536"/>
      <c r="I110" s="536"/>
      <c r="J110" s="537">
        <v>11696.54</v>
      </c>
      <c r="K110" s="537"/>
      <c r="L110" s="537"/>
      <c r="M110" s="538">
        <f t="shared" si="1"/>
        <v>0.9978280156969801</v>
      </c>
      <c r="N110" s="539"/>
      <c r="O110" s="539"/>
    </row>
    <row r="111" spans="3:15" ht="38.25" customHeight="1">
      <c r="C111" s="470"/>
      <c r="D111" s="470"/>
      <c r="E111" s="471" t="s">
        <v>363</v>
      </c>
      <c r="F111" s="472" t="s">
        <v>800</v>
      </c>
      <c r="G111" s="536" t="s">
        <v>810</v>
      </c>
      <c r="H111" s="536"/>
      <c r="I111" s="536"/>
      <c r="J111" s="537">
        <v>58039.199999999997</v>
      </c>
      <c r="K111" s="537"/>
      <c r="L111" s="537"/>
      <c r="M111" s="538">
        <f t="shared" si="1"/>
        <v>0.99998621640248098</v>
      </c>
      <c r="N111" s="539"/>
      <c r="O111" s="539"/>
    </row>
    <row r="112" spans="3:15" ht="39.75" customHeight="1">
      <c r="C112" s="470"/>
      <c r="D112" s="470"/>
      <c r="E112" s="471" t="s">
        <v>697</v>
      </c>
      <c r="F112" s="472" t="s">
        <v>698</v>
      </c>
      <c r="G112" s="536" t="s">
        <v>699</v>
      </c>
      <c r="H112" s="536"/>
      <c r="I112" s="536"/>
      <c r="J112" s="537">
        <v>0</v>
      </c>
      <c r="K112" s="537"/>
      <c r="L112" s="537"/>
      <c r="M112" s="538">
        <v>0</v>
      </c>
      <c r="N112" s="539"/>
      <c r="O112" s="539"/>
    </row>
    <row r="113" spans="3:15" ht="17.100000000000001" customHeight="1">
      <c r="C113" s="466"/>
      <c r="D113" s="467" t="s">
        <v>811</v>
      </c>
      <c r="E113" s="468"/>
      <c r="F113" s="469" t="s">
        <v>240</v>
      </c>
      <c r="G113" s="540" t="s">
        <v>812</v>
      </c>
      <c r="H113" s="540"/>
      <c r="I113" s="540"/>
      <c r="J113" s="541">
        <v>38619.29</v>
      </c>
      <c r="K113" s="541"/>
      <c r="L113" s="541"/>
      <c r="M113" s="542">
        <f t="shared" si="1"/>
        <v>0.99959337388378411</v>
      </c>
      <c r="N113" s="543"/>
      <c r="O113" s="543"/>
    </row>
    <row r="114" spans="3:15" ht="27" customHeight="1">
      <c r="C114" s="470"/>
      <c r="D114" s="470"/>
      <c r="E114" s="471" t="s">
        <v>49</v>
      </c>
      <c r="F114" s="472" t="s">
        <v>259</v>
      </c>
      <c r="G114" s="536" t="s">
        <v>813</v>
      </c>
      <c r="H114" s="536"/>
      <c r="I114" s="536"/>
      <c r="J114" s="537">
        <v>0</v>
      </c>
      <c r="K114" s="537"/>
      <c r="L114" s="537"/>
      <c r="M114" s="538">
        <f t="shared" si="1"/>
        <v>0</v>
      </c>
      <c r="N114" s="539"/>
      <c r="O114" s="539"/>
    </row>
    <row r="115" spans="3:15" ht="28.5" customHeight="1">
      <c r="C115" s="470"/>
      <c r="D115" s="470"/>
      <c r="E115" s="471" t="s">
        <v>30</v>
      </c>
      <c r="F115" s="472" t="s">
        <v>31</v>
      </c>
      <c r="G115" s="536" t="s">
        <v>814</v>
      </c>
      <c r="H115" s="536"/>
      <c r="I115" s="536"/>
      <c r="J115" s="537">
        <v>38619.29</v>
      </c>
      <c r="K115" s="537"/>
      <c r="L115" s="537"/>
      <c r="M115" s="538">
        <f t="shared" si="1"/>
        <v>0.99964512204591927</v>
      </c>
      <c r="N115" s="539"/>
      <c r="O115" s="539"/>
    </row>
    <row r="116" spans="3:15" ht="17.100000000000001" customHeight="1">
      <c r="C116" s="464" t="s">
        <v>815</v>
      </c>
      <c r="D116" s="464"/>
      <c r="E116" s="464"/>
      <c r="F116" s="465" t="s">
        <v>91</v>
      </c>
      <c r="G116" s="544" t="s">
        <v>816</v>
      </c>
      <c r="H116" s="544"/>
      <c r="I116" s="544"/>
      <c r="J116" s="545">
        <v>2654156.7999999998</v>
      </c>
      <c r="K116" s="545"/>
      <c r="L116" s="545"/>
      <c r="M116" s="550">
        <f t="shared" si="1"/>
        <v>1.0000006781819448</v>
      </c>
      <c r="N116" s="550"/>
      <c r="O116" s="550"/>
    </row>
    <row r="117" spans="3:15" ht="28.5" customHeight="1">
      <c r="C117" s="466"/>
      <c r="D117" s="467" t="s">
        <v>817</v>
      </c>
      <c r="E117" s="468"/>
      <c r="F117" s="469" t="s">
        <v>818</v>
      </c>
      <c r="G117" s="540" t="s">
        <v>816</v>
      </c>
      <c r="H117" s="540"/>
      <c r="I117" s="540"/>
      <c r="J117" s="541">
        <v>2654155</v>
      </c>
      <c r="K117" s="541"/>
      <c r="L117" s="541"/>
      <c r="M117" s="542">
        <f t="shared" si="1"/>
        <v>1</v>
      </c>
      <c r="N117" s="543"/>
      <c r="O117" s="543"/>
    </row>
    <row r="118" spans="3:15" ht="39.75" customHeight="1">
      <c r="C118" s="470"/>
      <c r="D118" s="470"/>
      <c r="E118" s="471" t="s">
        <v>28</v>
      </c>
      <c r="F118" s="472" t="s">
        <v>29</v>
      </c>
      <c r="G118" s="536" t="s">
        <v>816</v>
      </c>
      <c r="H118" s="536"/>
      <c r="I118" s="536"/>
      <c r="J118" s="537">
        <v>2654155</v>
      </c>
      <c r="K118" s="537"/>
      <c r="L118" s="537"/>
      <c r="M118" s="538">
        <f t="shared" si="1"/>
        <v>1</v>
      </c>
      <c r="N118" s="539"/>
      <c r="O118" s="539"/>
    </row>
    <row r="119" spans="3:15" ht="29.25" customHeight="1">
      <c r="C119" s="476"/>
      <c r="D119" s="477" t="s">
        <v>819</v>
      </c>
      <c r="E119" s="478"/>
      <c r="F119" s="479" t="s">
        <v>240</v>
      </c>
      <c r="G119" s="559">
        <v>0</v>
      </c>
      <c r="H119" s="560"/>
      <c r="I119" s="480"/>
      <c r="J119" s="561">
        <v>1.8</v>
      </c>
      <c r="K119" s="562"/>
      <c r="L119" s="563"/>
      <c r="M119" s="542">
        <v>0</v>
      </c>
      <c r="N119" s="543"/>
      <c r="O119" s="543"/>
    </row>
    <row r="120" spans="3:15" ht="29.25" customHeight="1">
      <c r="C120" s="476"/>
      <c r="D120" s="476"/>
      <c r="E120" s="473" t="s">
        <v>49</v>
      </c>
      <c r="F120" s="474" t="s">
        <v>259</v>
      </c>
      <c r="G120" s="481"/>
      <c r="H120" s="482">
        <v>0</v>
      </c>
      <c r="I120" s="475"/>
      <c r="J120" s="553">
        <v>1.8</v>
      </c>
      <c r="K120" s="557"/>
      <c r="L120" s="558"/>
      <c r="M120" s="538">
        <v>0</v>
      </c>
      <c r="N120" s="539"/>
      <c r="O120" s="539"/>
    </row>
    <row r="121" spans="3:15" ht="17.100000000000001" customHeight="1">
      <c r="C121" s="464" t="s">
        <v>820</v>
      </c>
      <c r="D121" s="483"/>
      <c r="E121" s="464"/>
      <c r="F121" s="465" t="s">
        <v>90</v>
      </c>
      <c r="G121" s="544" t="s">
        <v>821</v>
      </c>
      <c r="H121" s="544"/>
      <c r="I121" s="544"/>
      <c r="J121" s="545">
        <v>2613994.13</v>
      </c>
      <c r="K121" s="545"/>
      <c r="L121" s="545"/>
      <c r="M121" s="550">
        <f t="shared" si="1"/>
        <v>0.99558200163467769</v>
      </c>
      <c r="N121" s="550"/>
      <c r="O121" s="550"/>
    </row>
    <row r="122" spans="3:15" ht="17.100000000000001" customHeight="1">
      <c r="C122" s="466"/>
      <c r="D122" s="467" t="s">
        <v>822</v>
      </c>
      <c r="E122" s="468"/>
      <c r="F122" s="469" t="s">
        <v>248</v>
      </c>
      <c r="G122" s="540" t="s">
        <v>823</v>
      </c>
      <c r="H122" s="540"/>
      <c r="I122" s="540"/>
      <c r="J122" s="541">
        <v>201546.39</v>
      </c>
      <c r="K122" s="541"/>
      <c r="L122" s="541"/>
      <c r="M122" s="542">
        <f t="shared" si="1"/>
        <v>0.99999697341066851</v>
      </c>
      <c r="N122" s="543"/>
      <c r="O122" s="543"/>
    </row>
    <row r="123" spans="3:15" ht="41.25" customHeight="1">
      <c r="C123" s="470"/>
      <c r="D123" s="470"/>
      <c r="E123" s="471" t="s">
        <v>34</v>
      </c>
      <c r="F123" s="472" t="s">
        <v>35</v>
      </c>
      <c r="G123" s="536" t="s">
        <v>823</v>
      </c>
      <c r="H123" s="536"/>
      <c r="I123" s="536"/>
      <c r="J123" s="537">
        <v>201546.39</v>
      </c>
      <c r="K123" s="537"/>
      <c r="L123" s="537"/>
      <c r="M123" s="538">
        <f t="shared" si="1"/>
        <v>0.99999697341066851</v>
      </c>
      <c r="N123" s="539"/>
      <c r="O123" s="539"/>
    </row>
    <row r="124" spans="3:15" ht="17.100000000000001" customHeight="1">
      <c r="C124" s="466"/>
      <c r="D124" s="467" t="s">
        <v>824</v>
      </c>
      <c r="E124" s="468"/>
      <c r="F124" s="469" t="s">
        <v>247</v>
      </c>
      <c r="G124" s="540" t="s">
        <v>825</v>
      </c>
      <c r="H124" s="540"/>
      <c r="I124" s="540"/>
      <c r="J124" s="541">
        <v>1892029.25</v>
      </c>
      <c r="K124" s="541"/>
      <c r="L124" s="541"/>
      <c r="M124" s="542">
        <f t="shared" si="1"/>
        <v>1.0028358030168354</v>
      </c>
      <c r="N124" s="543"/>
      <c r="O124" s="543"/>
    </row>
    <row r="125" spans="3:15" ht="37.5" customHeight="1">
      <c r="C125" s="470"/>
      <c r="D125" s="470"/>
      <c r="E125" s="471" t="s">
        <v>17</v>
      </c>
      <c r="F125" s="472" t="s">
        <v>18</v>
      </c>
      <c r="G125" s="536" t="s">
        <v>826</v>
      </c>
      <c r="H125" s="536"/>
      <c r="I125" s="536"/>
      <c r="J125" s="537">
        <v>8179.55</v>
      </c>
      <c r="K125" s="537"/>
      <c r="L125" s="537"/>
      <c r="M125" s="538">
        <f t="shared" si="1"/>
        <v>0.90883888888888886</v>
      </c>
      <c r="N125" s="539"/>
      <c r="O125" s="539"/>
    </row>
    <row r="126" spans="3:15" ht="17.100000000000001" customHeight="1">
      <c r="C126" s="470"/>
      <c r="D126" s="470"/>
      <c r="E126" s="471" t="s">
        <v>19</v>
      </c>
      <c r="F126" s="472" t="s">
        <v>20</v>
      </c>
      <c r="G126" s="536" t="s">
        <v>827</v>
      </c>
      <c r="H126" s="536"/>
      <c r="I126" s="536"/>
      <c r="J126" s="537">
        <v>1317769.2</v>
      </c>
      <c r="K126" s="537"/>
      <c r="L126" s="537"/>
      <c r="M126" s="538">
        <f t="shared" si="1"/>
        <v>1.0045503887787772</v>
      </c>
      <c r="N126" s="539"/>
      <c r="O126" s="539"/>
    </row>
    <row r="127" spans="3:15" ht="17.100000000000001" customHeight="1">
      <c r="C127" s="470"/>
      <c r="D127" s="470"/>
      <c r="E127" s="471" t="s">
        <v>23</v>
      </c>
      <c r="F127" s="472" t="s">
        <v>24</v>
      </c>
      <c r="G127" s="536" t="s">
        <v>828</v>
      </c>
      <c r="H127" s="536"/>
      <c r="I127" s="536"/>
      <c r="J127" s="537">
        <v>852</v>
      </c>
      <c r="K127" s="537"/>
      <c r="L127" s="537"/>
      <c r="M127" s="538">
        <f t="shared" si="1"/>
        <v>1.3107692307692307</v>
      </c>
      <c r="N127" s="539"/>
      <c r="O127" s="539"/>
    </row>
    <row r="128" spans="3:15" ht="28.5" customHeight="1">
      <c r="C128" s="470"/>
      <c r="D128" s="470"/>
      <c r="E128" s="471" t="s">
        <v>30</v>
      </c>
      <c r="F128" s="472" t="s">
        <v>31</v>
      </c>
      <c r="G128" s="536" t="s">
        <v>829</v>
      </c>
      <c r="H128" s="536"/>
      <c r="I128" s="536"/>
      <c r="J128" s="537">
        <v>517399</v>
      </c>
      <c r="K128" s="537"/>
      <c r="L128" s="537"/>
      <c r="M128" s="538">
        <f t="shared" si="1"/>
        <v>1</v>
      </c>
      <c r="N128" s="539"/>
      <c r="O128" s="539"/>
    </row>
    <row r="129" spans="3:15" ht="35.25" customHeight="1">
      <c r="C129" s="470"/>
      <c r="D129" s="470"/>
      <c r="E129" s="471" t="s">
        <v>577</v>
      </c>
      <c r="F129" s="472" t="s">
        <v>578</v>
      </c>
      <c r="G129" s="536" t="s">
        <v>830</v>
      </c>
      <c r="H129" s="536"/>
      <c r="I129" s="536"/>
      <c r="J129" s="537">
        <v>47829.5</v>
      </c>
      <c r="K129" s="537"/>
      <c r="L129" s="537"/>
      <c r="M129" s="538">
        <f t="shared" si="1"/>
        <v>0.99998954630984738</v>
      </c>
      <c r="N129" s="539"/>
      <c r="O129" s="539"/>
    </row>
    <row r="130" spans="3:15" ht="17.100000000000001" customHeight="1">
      <c r="C130" s="466"/>
      <c r="D130" s="467" t="s">
        <v>831</v>
      </c>
      <c r="E130" s="468"/>
      <c r="F130" s="469" t="s">
        <v>832</v>
      </c>
      <c r="G130" s="540" t="s">
        <v>833</v>
      </c>
      <c r="H130" s="540"/>
      <c r="I130" s="540"/>
      <c r="J130" s="541">
        <v>323424.06</v>
      </c>
      <c r="K130" s="541"/>
      <c r="L130" s="541"/>
      <c r="M130" s="542">
        <f t="shared" si="1"/>
        <v>0.94771282393895706</v>
      </c>
      <c r="N130" s="543"/>
      <c r="O130" s="543"/>
    </row>
    <row r="131" spans="3:15" ht="41.25" customHeight="1">
      <c r="C131" s="470"/>
      <c r="D131" s="470"/>
      <c r="E131" s="471" t="s">
        <v>28</v>
      </c>
      <c r="F131" s="472" t="s">
        <v>29</v>
      </c>
      <c r="G131" s="536" t="s">
        <v>834</v>
      </c>
      <c r="H131" s="536"/>
      <c r="I131" s="536"/>
      <c r="J131" s="537">
        <v>264001.65000000002</v>
      </c>
      <c r="K131" s="537"/>
      <c r="L131" s="537"/>
      <c r="M131" s="538">
        <f t="shared" si="1"/>
        <v>0.99342854885079102</v>
      </c>
      <c r="N131" s="539"/>
      <c r="O131" s="539"/>
    </row>
    <row r="132" spans="3:15" ht="28.5" customHeight="1">
      <c r="C132" s="470"/>
      <c r="D132" s="470"/>
      <c r="E132" s="471" t="s">
        <v>38</v>
      </c>
      <c r="F132" s="472" t="s">
        <v>39</v>
      </c>
      <c r="G132" s="536" t="s">
        <v>835</v>
      </c>
      <c r="H132" s="536"/>
      <c r="I132" s="536"/>
      <c r="J132" s="537">
        <v>615.95000000000005</v>
      </c>
      <c r="K132" s="537"/>
      <c r="L132" s="537"/>
      <c r="M132" s="538">
        <f t="shared" si="1"/>
        <v>1.1845192307692309</v>
      </c>
      <c r="N132" s="539"/>
      <c r="O132" s="539"/>
    </row>
    <row r="133" spans="3:15" ht="43.5" customHeight="1">
      <c r="C133" s="470"/>
      <c r="D133" s="470"/>
      <c r="E133" s="471" t="s">
        <v>261</v>
      </c>
      <c r="F133" s="472" t="s">
        <v>263</v>
      </c>
      <c r="G133" s="536" t="s">
        <v>836</v>
      </c>
      <c r="H133" s="536"/>
      <c r="I133" s="536"/>
      <c r="J133" s="537">
        <v>58806.46</v>
      </c>
      <c r="K133" s="537"/>
      <c r="L133" s="537"/>
      <c r="M133" s="538">
        <f t="shared" si="1"/>
        <v>0.78408613333333332</v>
      </c>
      <c r="N133" s="539"/>
      <c r="O133" s="539"/>
    </row>
    <row r="134" spans="3:15" ht="17.100000000000001" customHeight="1">
      <c r="C134" s="466"/>
      <c r="D134" s="467" t="s">
        <v>837</v>
      </c>
      <c r="E134" s="468"/>
      <c r="F134" s="469" t="s">
        <v>246</v>
      </c>
      <c r="G134" s="540" t="s">
        <v>838</v>
      </c>
      <c r="H134" s="540"/>
      <c r="I134" s="540"/>
      <c r="J134" s="541">
        <v>180166.6</v>
      </c>
      <c r="K134" s="541"/>
      <c r="L134" s="541"/>
      <c r="M134" s="542">
        <f t="shared" si="1"/>
        <v>0.99815290858725769</v>
      </c>
      <c r="N134" s="543"/>
      <c r="O134" s="543"/>
    </row>
    <row r="135" spans="3:15" ht="17.100000000000001" customHeight="1">
      <c r="C135" s="470"/>
      <c r="D135" s="470"/>
      <c r="E135" s="471" t="s">
        <v>300</v>
      </c>
      <c r="F135" s="472" t="s">
        <v>299</v>
      </c>
      <c r="G135" s="536" t="s">
        <v>839</v>
      </c>
      <c r="H135" s="536"/>
      <c r="I135" s="536"/>
      <c r="J135" s="537">
        <v>10000</v>
      </c>
      <c r="K135" s="537"/>
      <c r="L135" s="537"/>
      <c r="M135" s="538">
        <f t="shared" si="1"/>
        <v>1</v>
      </c>
      <c r="N135" s="539"/>
      <c r="O135" s="539"/>
    </row>
    <row r="136" spans="3:15" ht="30.2" customHeight="1">
      <c r="C136" s="470"/>
      <c r="D136" s="470"/>
      <c r="E136" s="471" t="s">
        <v>34</v>
      </c>
      <c r="F136" s="472" t="s">
        <v>35</v>
      </c>
      <c r="G136" s="536" t="s">
        <v>840</v>
      </c>
      <c r="H136" s="536"/>
      <c r="I136" s="536"/>
      <c r="J136" s="537">
        <v>170166.6</v>
      </c>
      <c r="K136" s="537"/>
      <c r="L136" s="537"/>
      <c r="M136" s="538">
        <f t="shared" si="1"/>
        <v>0.9980445747800587</v>
      </c>
      <c r="N136" s="539"/>
      <c r="O136" s="539"/>
    </row>
    <row r="137" spans="3:15" ht="17.100000000000001" customHeight="1">
      <c r="C137" s="466"/>
      <c r="D137" s="467" t="s">
        <v>841</v>
      </c>
      <c r="E137" s="468"/>
      <c r="F137" s="469" t="s">
        <v>245</v>
      </c>
      <c r="G137" s="540" t="s">
        <v>842</v>
      </c>
      <c r="H137" s="540"/>
      <c r="I137" s="540"/>
      <c r="J137" s="541">
        <v>16827.830000000002</v>
      </c>
      <c r="K137" s="541"/>
      <c r="L137" s="541"/>
      <c r="M137" s="542">
        <f t="shared" ref="M137:M186" si="2">J137/G137</f>
        <v>1.0787070512820514</v>
      </c>
      <c r="N137" s="543"/>
      <c r="O137" s="543"/>
    </row>
    <row r="138" spans="3:15" ht="17.100000000000001" customHeight="1">
      <c r="C138" s="470"/>
      <c r="D138" s="470"/>
      <c r="E138" s="471" t="s">
        <v>15</v>
      </c>
      <c r="F138" s="472" t="s">
        <v>16</v>
      </c>
      <c r="G138" s="536" t="s">
        <v>843</v>
      </c>
      <c r="H138" s="536"/>
      <c r="I138" s="536"/>
      <c r="J138" s="537">
        <v>7600</v>
      </c>
      <c r="K138" s="537"/>
      <c r="L138" s="537"/>
      <c r="M138" s="538">
        <f t="shared" si="2"/>
        <v>1.1692307692307693</v>
      </c>
      <c r="N138" s="539"/>
      <c r="O138" s="539"/>
    </row>
    <row r="139" spans="3:15" ht="17.100000000000001" customHeight="1">
      <c r="C139" s="470"/>
      <c r="D139" s="470"/>
      <c r="E139" s="471" t="s">
        <v>23</v>
      </c>
      <c r="F139" s="472" t="s">
        <v>24</v>
      </c>
      <c r="G139" s="536" t="s">
        <v>844</v>
      </c>
      <c r="H139" s="536"/>
      <c r="I139" s="536"/>
      <c r="J139" s="537">
        <v>503.11</v>
      </c>
      <c r="K139" s="537"/>
      <c r="L139" s="537"/>
      <c r="M139" s="538">
        <f t="shared" si="2"/>
        <v>1.437457142857143</v>
      </c>
      <c r="N139" s="539"/>
      <c r="O139" s="539"/>
    </row>
    <row r="140" spans="3:15" ht="34.5" customHeight="1">
      <c r="C140" s="470"/>
      <c r="D140" s="470"/>
      <c r="E140" s="471" t="s">
        <v>30</v>
      </c>
      <c r="F140" s="472" t="s">
        <v>31</v>
      </c>
      <c r="G140" s="536" t="s">
        <v>845</v>
      </c>
      <c r="H140" s="536"/>
      <c r="I140" s="536"/>
      <c r="J140" s="537">
        <v>8724.7199999999993</v>
      </c>
      <c r="K140" s="537"/>
      <c r="L140" s="537"/>
      <c r="M140" s="538">
        <f t="shared" si="2"/>
        <v>0.99711085714285708</v>
      </c>
      <c r="N140" s="539"/>
      <c r="O140" s="539"/>
    </row>
    <row r="141" spans="3:15" ht="17.100000000000001" customHeight="1">
      <c r="C141" s="464" t="s">
        <v>310</v>
      </c>
      <c r="D141" s="464"/>
      <c r="E141" s="464"/>
      <c r="F141" s="465" t="s">
        <v>89</v>
      </c>
      <c r="G141" s="544" t="s">
        <v>846</v>
      </c>
      <c r="H141" s="544"/>
      <c r="I141" s="544"/>
      <c r="J141" s="545">
        <v>1900213.49</v>
      </c>
      <c r="K141" s="545"/>
      <c r="L141" s="545"/>
      <c r="M141" s="550">
        <f t="shared" si="2"/>
        <v>0.84321342262699805</v>
      </c>
      <c r="N141" s="550"/>
      <c r="O141" s="550"/>
    </row>
    <row r="142" spans="3:15" ht="17.100000000000001" customHeight="1">
      <c r="C142" s="466"/>
      <c r="D142" s="467" t="s">
        <v>847</v>
      </c>
      <c r="E142" s="468"/>
      <c r="F142" s="469" t="s">
        <v>848</v>
      </c>
      <c r="G142" s="540" t="s">
        <v>849</v>
      </c>
      <c r="H142" s="540"/>
      <c r="I142" s="540"/>
      <c r="J142" s="541">
        <v>164234</v>
      </c>
      <c r="K142" s="541"/>
      <c r="L142" s="541"/>
      <c r="M142" s="542">
        <f t="shared" si="2"/>
        <v>1</v>
      </c>
      <c r="N142" s="543"/>
      <c r="O142" s="543"/>
    </row>
    <row r="143" spans="3:15" ht="42.75" customHeight="1">
      <c r="C143" s="470"/>
      <c r="D143" s="470"/>
      <c r="E143" s="471" t="s">
        <v>28</v>
      </c>
      <c r="F143" s="472" t="s">
        <v>29</v>
      </c>
      <c r="G143" s="536" t="s">
        <v>849</v>
      </c>
      <c r="H143" s="536"/>
      <c r="I143" s="536"/>
      <c r="J143" s="537">
        <v>164234</v>
      </c>
      <c r="K143" s="537"/>
      <c r="L143" s="537"/>
      <c r="M143" s="538">
        <f t="shared" si="2"/>
        <v>1</v>
      </c>
      <c r="N143" s="539"/>
      <c r="O143" s="539"/>
    </row>
    <row r="144" spans="3:15" ht="17.100000000000001" customHeight="1">
      <c r="C144" s="466"/>
      <c r="D144" s="467" t="s">
        <v>850</v>
      </c>
      <c r="E144" s="468"/>
      <c r="F144" s="469" t="s">
        <v>851</v>
      </c>
      <c r="G144" s="540" t="s">
        <v>852</v>
      </c>
      <c r="H144" s="540"/>
      <c r="I144" s="540"/>
      <c r="J144" s="541">
        <v>54207</v>
      </c>
      <c r="K144" s="541"/>
      <c r="L144" s="541"/>
      <c r="M144" s="542">
        <f t="shared" si="2"/>
        <v>0.84698437500000001</v>
      </c>
      <c r="N144" s="543"/>
      <c r="O144" s="543"/>
    </row>
    <row r="145" spans="3:16" ht="17.100000000000001" customHeight="1">
      <c r="C145" s="470"/>
      <c r="D145" s="470"/>
      <c r="E145" s="471" t="s">
        <v>25</v>
      </c>
      <c r="F145" s="472" t="s">
        <v>26</v>
      </c>
      <c r="G145" s="536" t="s">
        <v>852</v>
      </c>
      <c r="H145" s="536"/>
      <c r="I145" s="536"/>
      <c r="J145" s="537">
        <v>54207</v>
      </c>
      <c r="K145" s="537"/>
      <c r="L145" s="537"/>
      <c r="M145" s="538">
        <f t="shared" si="2"/>
        <v>0.84698437500000001</v>
      </c>
      <c r="N145" s="539"/>
      <c r="O145" s="539"/>
    </row>
    <row r="146" spans="3:16" ht="17.100000000000001" customHeight="1">
      <c r="C146" s="466"/>
      <c r="D146" s="467" t="s">
        <v>853</v>
      </c>
      <c r="E146" s="468"/>
      <c r="F146" s="469" t="s">
        <v>854</v>
      </c>
      <c r="G146" s="540" t="s">
        <v>855</v>
      </c>
      <c r="H146" s="540"/>
      <c r="I146" s="540"/>
      <c r="J146" s="541">
        <v>849674.72</v>
      </c>
      <c r="K146" s="541"/>
      <c r="L146" s="541"/>
      <c r="M146" s="542">
        <f t="shared" si="2"/>
        <v>0.99999025518928819</v>
      </c>
      <c r="N146" s="543"/>
      <c r="O146" s="543"/>
    </row>
    <row r="147" spans="3:16" ht="44.25" customHeight="1">
      <c r="C147" s="470"/>
      <c r="D147" s="470"/>
      <c r="E147" s="471" t="s">
        <v>17</v>
      </c>
      <c r="F147" s="472" t="s">
        <v>18</v>
      </c>
      <c r="G147" s="536" t="s">
        <v>856</v>
      </c>
      <c r="H147" s="536"/>
      <c r="I147" s="536"/>
      <c r="J147" s="537">
        <v>26666.87</v>
      </c>
      <c r="K147" s="537"/>
      <c r="L147" s="537"/>
      <c r="M147" s="538">
        <f t="shared" si="2"/>
        <v>1.0062969811320754</v>
      </c>
      <c r="N147" s="539"/>
      <c r="O147" s="539"/>
    </row>
    <row r="148" spans="3:16" ht="17.100000000000001" customHeight="1">
      <c r="C148" s="470"/>
      <c r="D148" s="470"/>
      <c r="E148" s="471" t="s">
        <v>23</v>
      </c>
      <c r="F148" s="472" t="s">
        <v>24</v>
      </c>
      <c r="G148" s="536" t="s">
        <v>857</v>
      </c>
      <c r="H148" s="536"/>
      <c r="I148" s="536"/>
      <c r="J148" s="537">
        <v>40.18</v>
      </c>
      <c r="K148" s="537"/>
      <c r="L148" s="537"/>
      <c r="M148" s="538">
        <f t="shared" si="2"/>
        <v>0.40179999999999999</v>
      </c>
      <c r="N148" s="539"/>
      <c r="O148" s="539"/>
    </row>
    <row r="149" spans="3:16" ht="17.100000000000001" customHeight="1">
      <c r="C149" s="470"/>
      <c r="D149" s="470"/>
      <c r="E149" s="473" t="s">
        <v>858</v>
      </c>
      <c r="F149" s="474" t="s">
        <v>24</v>
      </c>
      <c r="G149" s="556">
        <v>0</v>
      </c>
      <c r="H149" s="552"/>
      <c r="I149" s="475"/>
      <c r="J149" s="553">
        <v>14.37</v>
      </c>
      <c r="K149" s="554"/>
      <c r="L149" s="555"/>
      <c r="M149" s="538">
        <v>0</v>
      </c>
      <c r="N149" s="539"/>
      <c r="O149" s="539"/>
    </row>
    <row r="150" spans="3:16" ht="17.100000000000001" customHeight="1">
      <c r="C150" s="470"/>
      <c r="D150" s="470"/>
      <c r="E150" s="471" t="s">
        <v>25</v>
      </c>
      <c r="F150" s="472" t="s">
        <v>26</v>
      </c>
      <c r="G150" s="536" t="s">
        <v>859</v>
      </c>
      <c r="H150" s="536"/>
      <c r="I150" s="536"/>
      <c r="J150" s="537">
        <v>6698.02</v>
      </c>
      <c r="K150" s="537"/>
      <c r="L150" s="537"/>
      <c r="M150" s="538">
        <f t="shared" si="2"/>
        <v>1.0346030274945939</v>
      </c>
      <c r="N150" s="539"/>
      <c r="O150" s="539"/>
    </row>
    <row r="151" spans="3:16" ht="17.100000000000001" customHeight="1">
      <c r="C151" s="470"/>
      <c r="D151" s="470"/>
      <c r="E151" s="471" t="s">
        <v>324</v>
      </c>
      <c r="F151" s="472" t="s">
        <v>27</v>
      </c>
      <c r="G151" s="536" t="s">
        <v>860</v>
      </c>
      <c r="H151" s="536"/>
      <c r="I151" s="536"/>
      <c r="J151" s="537">
        <v>134355.28</v>
      </c>
      <c r="K151" s="537"/>
      <c r="L151" s="537"/>
      <c r="M151" s="538">
        <f t="shared" si="2"/>
        <v>0.99737419177634756</v>
      </c>
      <c r="N151" s="539"/>
      <c r="O151" s="539"/>
    </row>
    <row r="152" spans="3:16" ht="41.25" customHeight="1">
      <c r="C152" s="470"/>
      <c r="D152" s="470"/>
      <c r="E152" s="471" t="s">
        <v>43</v>
      </c>
      <c r="F152" s="472" t="s">
        <v>44</v>
      </c>
      <c r="G152" s="536" t="s">
        <v>861</v>
      </c>
      <c r="H152" s="536"/>
      <c r="I152" s="536"/>
      <c r="J152" s="537">
        <v>681900</v>
      </c>
      <c r="K152" s="537"/>
      <c r="L152" s="537"/>
      <c r="M152" s="538">
        <f t="shared" si="2"/>
        <v>1</v>
      </c>
      <c r="N152" s="539"/>
      <c r="O152" s="539"/>
    </row>
    <row r="153" spans="3:16" ht="17.100000000000001" customHeight="1">
      <c r="C153" s="466"/>
      <c r="D153" s="467" t="s">
        <v>317</v>
      </c>
      <c r="E153" s="468"/>
      <c r="F153" s="469" t="s">
        <v>240</v>
      </c>
      <c r="G153" s="540" t="s">
        <v>862</v>
      </c>
      <c r="H153" s="540"/>
      <c r="I153" s="540"/>
      <c r="J153" s="541">
        <v>832097.77</v>
      </c>
      <c r="K153" s="541"/>
      <c r="L153" s="541"/>
      <c r="M153" s="542">
        <f t="shared" si="2"/>
        <v>0.70779423810905051</v>
      </c>
      <c r="N153" s="543"/>
      <c r="O153" s="543"/>
    </row>
    <row r="154" spans="3:16" ht="17.100000000000001" customHeight="1">
      <c r="C154" s="466"/>
      <c r="D154" s="484"/>
      <c r="E154" s="473" t="s">
        <v>23</v>
      </c>
      <c r="F154" s="485" t="s">
        <v>863</v>
      </c>
      <c r="G154" s="556">
        <v>0</v>
      </c>
      <c r="H154" s="552"/>
      <c r="I154" s="486"/>
      <c r="J154" s="553">
        <v>378.44</v>
      </c>
      <c r="K154" s="554"/>
      <c r="L154" s="555"/>
      <c r="M154" s="538">
        <v>0</v>
      </c>
      <c r="N154" s="539"/>
      <c r="O154" s="539"/>
      <c r="P154" s="487"/>
    </row>
    <row r="155" spans="3:16" ht="17.100000000000001" customHeight="1">
      <c r="C155" s="470"/>
      <c r="D155" s="470"/>
      <c r="E155" s="488">
        <v>928</v>
      </c>
      <c r="F155" s="472" t="s">
        <v>24</v>
      </c>
      <c r="G155" s="536" t="s">
        <v>864</v>
      </c>
      <c r="H155" s="536"/>
      <c r="I155" s="536"/>
      <c r="J155" s="537">
        <v>0</v>
      </c>
      <c r="K155" s="537"/>
      <c r="L155" s="537"/>
      <c r="M155" s="538">
        <f t="shared" si="2"/>
        <v>0</v>
      </c>
      <c r="N155" s="539"/>
      <c r="O155" s="539"/>
    </row>
    <row r="156" spans="3:16" ht="17.100000000000001" customHeight="1">
      <c r="C156" s="470"/>
      <c r="D156" s="470"/>
      <c r="E156" s="471" t="s">
        <v>324</v>
      </c>
      <c r="F156" s="472" t="s">
        <v>27</v>
      </c>
      <c r="G156" s="536" t="s">
        <v>865</v>
      </c>
      <c r="H156" s="536"/>
      <c r="I156" s="536"/>
      <c r="J156" s="537">
        <v>702488.48</v>
      </c>
      <c r="K156" s="537"/>
      <c r="L156" s="537"/>
      <c r="M156" s="538">
        <f t="shared" si="2"/>
        <v>0.70096947913870644</v>
      </c>
      <c r="N156" s="539"/>
      <c r="O156" s="539"/>
    </row>
    <row r="157" spans="3:16" ht="17.100000000000001" customHeight="1">
      <c r="C157" s="470"/>
      <c r="D157" s="470"/>
      <c r="E157" s="471" t="s">
        <v>325</v>
      </c>
      <c r="F157" s="472" t="s">
        <v>27</v>
      </c>
      <c r="G157" s="536" t="s">
        <v>866</v>
      </c>
      <c r="H157" s="536"/>
      <c r="I157" s="536"/>
      <c r="J157" s="537">
        <v>87197.75</v>
      </c>
      <c r="K157" s="537"/>
      <c r="L157" s="537"/>
      <c r="M157" s="538">
        <f t="shared" si="2"/>
        <v>0.66425752831927842</v>
      </c>
      <c r="N157" s="539"/>
      <c r="O157" s="539"/>
    </row>
    <row r="158" spans="3:16" ht="30.2" customHeight="1">
      <c r="C158" s="470"/>
      <c r="D158" s="470"/>
      <c r="E158" s="471" t="s">
        <v>315</v>
      </c>
      <c r="F158" s="472" t="s">
        <v>35</v>
      </c>
      <c r="G158" s="536" t="s">
        <v>867</v>
      </c>
      <c r="H158" s="536"/>
      <c r="I158" s="536"/>
      <c r="J158" s="537">
        <v>28121.1</v>
      </c>
      <c r="K158" s="537"/>
      <c r="L158" s="537"/>
      <c r="M158" s="538">
        <f t="shared" si="2"/>
        <v>1.0000035560613065</v>
      </c>
      <c r="N158" s="539"/>
      <c r="O158" s="539"/>
    </row>
    <row r="159" spans="3:16" ht="30.2" customHeight="1">
      <c r="C159" s="470"/>
      <c r="D159" s="470"/>
      <c r="E159" s="471" t="s">
        <v>316</v>
      </c>
      <c r="F159" s="472" t="s">
        <v>35</v>
      </c>
      <c r="G159" s="536" t="s">
        <v>868</v>
      </c>
      <c r="H159" s="536"/>
      <c r="I159" s="536"/>
      <c r="J159" s="537">
        <v>4962</v>
      </c>
      <c r="K159" s="537"/>
      <c r="L159" s="537"/>
      <c r="M159" s="538">
        <f t="shared" si="2"/>
        <v>1</v>
      </c>
      <c r="N159" s="539"/>
      <c r="O159" s="539"/>
    </row>
    <row r="160" spans="3:16" ht="17.100000000000001" customHeight="1">
      <c r="C160" s="470"/>
      <c r="D160" s="470"/>
      <c r="E160" s="471" t="s">
        <v>369</v>
      </c>
      <c r="F160" s="472" t="s">
        <v>372</v>
      </c>
      <c r="G160" s="536" t="s">
        <v>869</v>
      </c>
      <c r="H160" s="536"/>
      <c r="I160" s="536"/>
      <c r="J160" s="537">
        <v>8719.2099999999991</v>
      </c>
      <c r="K160" s="537"/>
      <c r="L160" s="537"/>
      <c r="M160" s="538">
        <f t="shared" si="2"/>
        <v>0.99990940366972469</v>
      </c>
      <c r="N160" s="539"/>
      <c r="O160" s="539"/>
    </row>
    <row r="161" spans="3:15" ht="17.100000000000001" customHeight="1">
      <c r="C161" s="470"/>
      <c r="D161" s="470"/>
      <c r="E161" s="471" t="s">
        <v>370</v>
      </c>
      <c r="F161" s="472" t="s">
        <v>372</v>
      </c>
      <c r="G161" s="536" t="s">
        <v>870</v>
      </c>
      <c r="H161" s="536"/>
      <c r="I161" s="536"/>
      <c r="J161" s="537">
        <v>230.79</v>
      </c>
      <c r="K161" s="537"/>
      <c r="L161" s="537"/>
      <c r="M161" s="538">
        <f t="shared" si="2"/>
        <v>1.0034347826086956</v>
      </c>
      <c r="N161" s="539"/>
      <c r="O161" s="539"/>
    </row>
    <row r="162" spans="3:15" ht="17.100000000000001" customHeight="1">
      <c r="C162" s="464" t="s">
        <v>437</v>
      </c>
      <c r="D162" s="464"/>
      <c r="E162" s="464"/>
      <c r="F162" s="465" t="s">
        <v>88</v>
      </c>
      <c r="G162" s="544" t="s">
        <v>871</v>
      </c>
      <c r="H162" s="544"/>
      <c r="I162" s="544"/>
      <c r="J162" s="545">
        <v>381261.03</v>
      </c>
      <c r="K162" s="545"/>
      <c r="L162" s="545"/>
      <c r="M162" s="550">
        <f t="shared" si="2"/>
        <v>0.97375976604901227</v>
      </c>
      <c r="N162" s="550"/>
      <c r="O162" s="550"/>
    </row>
    <row r="163" spans="3:15" ht="17.100000000000001" customHeight="1">
      <c r="C163" s="466"/>
      <c r="D163" s="467" t="s">
        <v>872</v>
      </c>
      <c r="E163" s="468"/>
      <c r="F163" s="469" t="s">
        <v>873</v>
      </c>
      <c r="G163" s="540" t="s">
        <v>874</v>
      </c>
      <c r="H163" s="540"/>
      <c r="I163" s="540"/>
      <c r="J163" s="541">
        <v>1114.71</v>
      </c>
      <c r="K163" s="541"/>
      <c r="L163" s="541"/>
      <c r="M163" s="542">
        <f t="shared" si="2"/>
        <v>1.0822427184466019</v>
      </c>
      <c r="N163" s="543"/>
      <c r="O163" s="543"/>
    </row>
    <row r="164" spans="3:15" ht="17.100000000000001" customHeight="1">
      <c r="C164" s="470"/>
      <c r="D164" s="470"/>
      <c r="E164" s="471" t="s">
        <v>23</v>
      </c>
      <c r="F164" s="472" t="s">
        <v>24</v>
      </c>
      <c r="G164" s="536" t="s">
        <v>743</v>
      </c>
      <c r="H164" s="536"/>
      <c r="I164" s="536"/>
      <c r="J164" s="537">
        <v>285.75</v>
      </c>
      <c r="K164" s="537"/>
      <c r="L164" s="537"/>
      <c r="M164" s="538">
        <f t="shared" si="2"/>
        <v>1.42875</v>
      </c>
      <c r="N164" s="539"/>
      <c r="O164" s="539"/>
    </row>
    <row r="165" spans="3:15" ht="17.100000000000001" customHeight="1">
      <c r="C165" s="470"/>
      <c r="D165" s="470"/>
      <c r="E165" s="471" t="s">
        <v>25</v>
      </c>
      <c r="F165" s="472" t="s">
        <v>26</v>
      </c>
      <c r="G165" s="536" t="s">
        <v>875</v>
      </c>
      <c r="H165" s="536"/>
      <c r="I165" s="536"/>
      <c r="J165" s="537">
        <v>828.96</v>
      </c>
      <c r="K165" s="537"/>
      <c r="L165" s="537"/>
      <c r="M165" s="538">
        <f t="shared" si="2"/>
        <v>0.99874698795180727</v>
      </c>
      <c r="N165" s="539"/>
      <c r="O165" s="539"/>
    </row>
    <row r="166" spans="3:15" ht="17.100000000000001" customHeight="1">
      <c r="C166" s="466"/>
      <c r="D166" s="467" t="s">
        <v>876</v>
      </c>
      <c r="E166" s="468"/>
      <c r="F166" s="469" t="s">
        <v>877</v>
      </c>
      <c r="G166" s="540" t="s">
        <v>878</v>
      </c>
      <c r="H166" s="540"/>
      <c r="I166" s="540"/>
      <c r="J166" s="541">
        <v>162445.01</v>
      </c>
      <c r="K166" s="541"/>
      <c r="L166" s="541"/>
      <c r="M166" s="542">
        <f t="shared" si="2"/>
        <v>0.91839105608322036</v>
      </c>
      <c r="N166" s="543"/>
      <c r="O166" s="543"/>
    </row>
    <row r="167" spans="3:15" ht="48" customHeight="1">
      <c r="C167" s="470"/>
      <c r="D167" s="470"/>
      <c r="E167" s="471" t="s">
        <v>17</v>
      </c>
      <c r="F167" s="472" t="s">
        <v>18</v>
      </c>
      <c r="G167" s="536" t="s">
        <v>879</v>
      </c>
      <c r="H167" s="536"/>
      <c r="I167" s="536"/>
      <c r="J167" s="537">
        <v>162340.17000000001</v>
      </c>
      <c r="K167" s="537"/>
      <c r="L167" s="537"/>
      <c r="M167" s="538">
        <f t="shared" si="2"/>
        <v>0.91977433427762045</v>
      </c>
      <c r="N167" s="539"/>
      <c r="O167" s="539"/>
    </row>
    <row r="168" spans="3:15" ht="17.100000000000001" customHeight="1">
      <c r="C168" s="470"/>
      <c r="D168" s="470"/>
      <c r="E168" s="471" t="s">
        <v>21</v>
      </c>
      <c r="F168" s="472" t="s">
        <v>22</v>
      </c>
      <c r="G168" s="536" t="s">
        <v>880</v>
      </c>
      <c r="H168" s="536"/>
      <c r="I168" s="536"/>
      <c r="J168" s="537">
        <v>79</v>
      </c>
      <c r="K168" s="537"/>
      <c r="L168" s="537"/>
      <c r="M168" s="538">
        <f t="shared" si="2"/>
        <v>0.98750000000000004</v>
      </c>
      <c r="N168" s="539"/>
      <c r="O168" s="539"/>
    </row>
    <row r="169" spans="3:15" ht="17.100000000000001" customHeight="1">
      <c r="C169" s="470"/>
      <c r="D169" s="470"/>
      <c r="E169" s="471" t="s">
        <v>628</v>
      </c>
      <c r="F169" s="472" t="s">
        <v>881</v>
      </c>
      <c r="G169" s="536" t="s">
        <v>699</v>
      </c>
      <c r="H169" s="536"/>
      <c r="I169" s="536"/>
      <c r="J169" s="537">
        <v>0</v>
      </c>
      <c r="K169" s="537"/>
      <c r="L169" s="537"/>
      <c r="M169" s="538">
        <v>0</v>
      </c>
      <c r="N169" s="539"/>
      <c r="O169" s="539"/>
    </row>
    <row r="170" spans="3:15" ht="17.100000000000001" customHeight="1">
      <c r="C170" s="470"/>
      <c r="D170" s="470"/>
      <c r="E170" s="471" t="s">
        <v>23</v>
      </c>
      <c r="F170" s="472" t="s">
        <v>24</v>
      </c>
      <c r="G170" s="536" t="s">
        <v>882</v>
      </c>
      <c r="H170" s="536"/>
      <c r="I170" s="536"/>
      <c r="J170" s="537">
        <v>25.84</v>
      </c>
      <c r="K170" s="537"/>
      <c r="L170" s="537"/>
      <c r="M170" s="538">
        <f t="shared" si="2"/>
        <v>8.613333333333334E-2</v>
      </c>
      <c r="N170" s="539"/>
      <c r="O170" s="539"/>
    </row>
    <row r="171" spans="3:15" ht="17.100000000000001" customHeight="1">
      <c r="C171" s="466"/>
      <c r="D171" s="467" t="s">
        <v>883</v>
      </c>
      <c r="E171" s="468"/>
      <c r="F171" s="469" t="s">
        <v>243</v>
      </c>
      <c r="G171" s="540" t="s">
        <v>884</v>
      </c>
      <c r="H171" s="540"/>
      <c r="I171" s="540"/>
      <c r="J171" s="541">
        <v>13200</v>
      </c>
      <c r="K171" s="541"/>
      <c r="L171" s="541"/>
      <c r="M171" s="542">
        <f t="shared" si="2"/>
        <v>1</v>
      </c>
      <c r="N171" s="543"/>
      <c r="O171" s="543"/>
    </row>
    <row r="172" spans="3:15" ht="39.75" customHeight="1">
      <c r="C172" s="470"/>
      <c r="D172" s="470"/>
      <c r="E172" s="471" t="s">
        <v>36</v>
      </c>
      <c r="F172" s="472" t="s">
        <v>37</v>
      </c>
      <c r="G172" s="536" t="s">
        <v>884</v>
      </c>
      <c r="H172" s="536"/>
      <c r="I172" s="536"/>
      <c r="J172" s="537">
        <v>13200</v>
      </c>
      <c r="K172" s="537"/>
      <c r="L172" s="537"/>
      <c r="M172" s="538">
        <f t="shared" si="2"/>
        <v>1</v>
      </c>
      <c r="N172" s="539"/>
      <c r="O172" s="539"/>
    </row>
    <row r="173" spans="3:15" ht="17.100000000000001" customHeight="1">
      <c r="C173" s="466"/>
      <c r="D173" s="467" t="s">
        <v>439</v>
      </c>
      <c r="E173" s="468"/>
      <c r="F173" s="469" t="s">
        <v>330</v>
      </c>
      <c r="G173" s="540" t="s">
        <v>885</v>
      </c>
      <c r="H173" s="540"/>
      <c r="I173" s="540"/>
      <c r="J173" s="541">
        <v>204501.31</v>
      </c>
      <c r="K173" s="541"/>
      <c r="L173" s="541"/>
      <c r="M173" s="542">
        <f t="shared" si="2"/>
        <v>1.0203383310465262</v>
      </c>
      <c r="N173" s="543"/>
      <c r="O173" s="543"/>
    </row>
    <row r="174" spans="3:15" ht="31.5" customHeight="1">
      <c r="C174" s="470"/>
      <c r="D174" s="470"/>
      <c r="E174" s="471" t="s">
        <v>48</v>
      </c>
      <c r="F174" s="472" t="s">
        <v>265</v>
      </c>
      <c r="G174" s="536" t="s">
        <v>886</v>
      </c>
      <c r="H174" s="536"/>
      <c r="I174" s="536"/>
      <c r="J174" s="537">
        <v>19524.939999999999</v>
      </c>
      <c r="K174" s="537"/>
      <c r="L174" s="537"/>
      <c r="M174" s="538">
        <f t="shared" si="2"/>
        <v>0.99999692701664522</v>
      </c>
      <c r="N174" s="539"/>
      <c r="O174" s="539"/>
    </row>
    <row r="175" spans="3:15" ht="17.100000000000001" customHeight="1">
      <c r="C175" s="470"/>
      <c r="D175" s="470"/>
      <c r="E175" s="471" t="s">
        <v>15</v>
      </c>
      <c r="F175" s="472" t="s">
        <v>16</v>
      </c>
      <c r="G175" s="536" t="s">
        <v>887</v>
      </c>
      <c r="H175" s="536"/>
      <c r="I175" s="536"/>
      <c r="J175" s="537">
        <v>10385</v>
      </c>
      <c r="K175" s="537"/>
      <c r="L175" s="537"/>
      <c r="M175" s="538">
        <f t="shared" si="2"/>
        <v>1.298125</v>
      </c>
      <c r="N175" s="539"/>
      <c r="O175" s="539"/>
    </row>
    <row r="176" spans="3:15" ht="42" customHeight="1">
      <c r="C176" s="470"/>
      <c r="D176" s="470"/>
      <c r="E176" s="471" t="s">
        <v>17</v>
      </c>
      <c r="F176" s="472" t="s">
        <v>18</v>
      </c>
      <c r="G176" s="536" t="s">
        <v>839</v>
      </c>
      <c r="H176" s="536"/>
      <c r="I176" s="536"/>
      <c r="J176" s="537">
        <v>10765.15</v>
      </c>
      <c r="K176" s="537"/>
      <c r="L176" s="537"/>
      <c r="M176" s="538">
        <f t="shared" si="2"/>
        <v>1.0765149999999999</v>
      </c>
      <c r="N176" s="539"/>
      <c r="O176" s="539"/>
    </row>
    <row r="177" spans="3:15" ht="17.100000000000001" customHeight="1">
      <c r="C177" s="470"/>
      <c r="D177" s="470"/>
      <c r="E177" s="471" t="s">
        <v>19</v>
      </c>
      <c r="F177" s="472" t="s">
        <v>20</v>
      </c>
      <c r="G177" s="536" t="s">
        <v>888</v>
      </c>
      <c r="H177" s="536"/>
      <c r="I177" s="536"/>
      <c r="J177" s="537">
        <v>50552</v>
      </c>
      <c r="K177" s="537"/>
      <c r="L177" s="537"/>
      <c r="M177" s="538">
        <f t="shared" si="2"/>
        <v>1.0110399999999999</v>
      </c>
      <c r="N177" s="539"/>
      <c r="O177" s="539"/>
    </row>
    <row r="178" spans="3:15" ht="17.100000000000001" customHeight="1">
      <c r="C178" s="470"/>
      <c r="D178" s="470"/>
      <c r="E178" s="471" t="s">
        <v>21</v>
      </c>
      <c r="F178" s="472" t="s">
        <v>22</v>
      </c>
      <c r="G178" s="536" t="s">
        <v>784</v>
      </c>
      <c r="H178" s="536"/>
      <c r="I178" s="536"/>
      <c r="J178" s="537">
        <v>396.6</v>
      </c>
      <c r="K178" s="537"/>
      <c r="L178" s="537"/>
      <c r="M178" s="538">
        <f t="shared" si="2"/>
        <v>0.99150000000000005</v>
      </c>
      <c r="N178" s="539"/>
      <c r="O178" s="539"/>
    </row>
    <row r="179" spans="3:15" ht="17.100000000000001" customHeight="1">
      <c r="C179" s="470"/>
      <c r="D179" s="470"/>
      <c r="E179" s="471" t="s">
        <v>23</v>
      </c>
      <c r="F179" s="472" t="s">
        <v>24</v>
      </c>
      <c r="G179" s="536" t="s">
        <v>743</v>
      </c>
      <c r="H179" s="536"/>
      <c r="I179" s="536"/>
      <c r="J179" s="537">
        <v>354.05</v>
      </c>
      <c r="K179" s="537"/>
      <c r="L179" s="537"/>
      <c r="M179" s="538">
        <f t="shared" si="2"/>
        <v>1.7702500000000001</v>
      </c>
      <c r="N179" s="539"/>
      <c r="O179" s="539"/>
    </row>
    <row r="180" spans="3:15" ht="17.100000000000001" customHeight="1">
      <c r="C180" s="470"/>
      <c r="D180" s="470"/>
      <c r="E180" s="471" t="s">
        <v>300</v>
      </c>
      <c r="F180" s="472" t="s">
        <v>299</v>
      </c>
      <c r="G180" s="536" t="s">
        <v>889</v>
      </c>
      <c r="H180" s="536"/>
      <c r="I180" s="536"/>
      <c r="J180" s="537">
        <v>2500</v>
      </c>
      <c r="K180" s="537"/>
      <c r="L180" s="537"/>
      <c r="M180" s="538">
        <f t="shared" si="2"/>
        <v>1</v>
      </c>
      <c r="N180" s="539"/>
      <c r="O180" s="539"/>
    </row>
    <row r="181" spans="3:15" ht="17.100000000000001" customHeight="1">
      <c r="C181" s="470"/>
      <c r="D181" s="470"/>
      <c r="E181" s="471" t="s">
        <v>25</v>
      </c>
      <c r="F181" s="472" t="s">
        <v>26</v>
      </c>
      <c r="G181" s="536" t="s">
        <v>706</v>
      </c>
      <c r="H181" s="536"/>
      <c r="I181" s="536"/>
      <c r="J181" s="537">
        <v>823.63</v>
      </c>
      <c r="K181" s="537"/>
      <c r="L181" s="537"/>
      <c r="M181" s="538">
        <f t="shared" si="2"/>
        <v>1.3727166666666666</v>
      </c>
      <c r="N181" s="539"/>
      <c r="O181" s="539"/>
    </row>
    <row r="182" spans="3:15" ht="44.25" customHeight="1">
      <c r="C182" s="470"/>
      <c r="D182" s="470"/>
      <c r="E182" s="471" t="s">
        <v>361</v>
      </c>
      <c r="F182" s="472" t="s">
        <v>362</v>
      </c>
      <c r="G182" s="536" t="s">
        <v>438</v>
      </c>
      <c r="H182" s="536"/>
      <c r="I182" s="536"/>
      <c r="J182" s="537">
        <v>109199.94</v>
      </c>
      <c r="K182" s="537"/>
      <c r="L182" s="537"/>
      <c r="M182" s="538">
        <f t="shared" si="2"/>
        <v>0.99999945054945061</v>
      </c>
      <c r="N182" s="539"/>
      <c r="O182" s="539"/>
    </row>
    <row r="183" spans="3:15" ht="17.100000000000001" customHeight="1">
      <c r="C183" s="464" t="s">
        <v>426</v>
      </c>
      <c r="D183" s="464"/>
      <c r="E183" s="464"/>
      <c r="F183" s="465" t="s">
        <v>86</v>
      </c>
      <c r="G183" s="544" t="s">
        <v>890</v>
      </c>
      <c r="H183" s="544"/>
      <c r="I183" s="544"/>
      <c r="J183" s="545">
        <v>1166000</v>
      </c>
      <c r="K183" s="545"/>
      <c r="L183" s="545"/>
      <c r="M183" s="550">
        <f t="shared" si="2"/>
        <v>1</v>
      </c>
      <c r="N183" s="550"/>
      <c r="O183" s="550"/>
    </row>
    <row r="184" spans="3:15" ht="17.100000000000001" customHeight="1">
      <c r="C184" s="466"/>
      <c r="D184" s="467" t="s">
        <v>891</v>
      </c>
      <c r="E184" s="468"/>
      <c r="F184" s="469" t="s">
        <v>427</v>
      </c>
      <c r="G184" s="540" t="s">
        <v>890</v>
      </c>
      <c r="H184" s="540"/>
      <c r="I184" s="540"/>
      <c r="J184" s="541">
        <v>1166000</v>
      </c>
      <c r="K184" s="541"/>
      <c r="L184" s="541"/>
      <c r="M184" s="542">
        <f t="shared" si="2"/>
        <v>1</v>
      </c>
      <c r="N184" s="543"/>
      <c r="O184" s="543"/>
    </row>
    <row r="185" spans="3:15" ht="43.5" customHeight="1">
      <c r="C185" s="470"/>
      <c r="D185" s="470"/>
      <c r="E185" s="471" t="s">
        <v>260</v>
      </c>
      <c r="F185" s="472" t="s">
        <v>262</v>
      </c>
      <c r="G185" s="536" t="s">
        <v>892</v>
      </c>
      <c r="H185" s="536"/>
      <c r="I185" s="536"/>
      <c r="J185" s="537">
        <v>400000</v>
      </c>
      <c r="K185" s="537"/>
      <c r="L185" s="537"/>
      <c r="M185" s="538">
        <f t="shared" si="2"/>
        <v>1</v>
      </c>
      <c r="N185" s="539"/>
      <c r="O185" s="539"/>
    </row>
    <row r="186" spans="3:15" ht="42" customHeight="1">
      <c r="C186" s="470"/>
      <c r="D186" s="470"/>
      <c r="E186" s="471" t="s">
        <v>373</v>
      </c>
      <c r="F186" s="472" t="s">
        <v>374</v>
      </c>
      <c r="G186" s="536" t="s">
        <v>893</v>
      </c>
      <c r="H186" s="536"/>
      <c r="I186" s="536"/>
      <c r="J186" s="537">
        <v>433000</v>
      </c>
      <c r="K186" s="537"/>
      <c r="L186" s="537"/>
      <c r="M186" s="538">
        <f t="shared" si="2"/>
        <v>1</v>
      </c>
      <c r="N186" s="539"/>
      <c r="O186" s="539"/>
    </row>
    <row r="187" spans="3:15" ht="42.75" customHeight="1">
      <c r="C187" s="470"/>
      <c r="D187" s="470"/>
      <c r="E187" s="471" t="s">
        <v>375</v>
      </c>
      <c r="F187" s="472" t="s">
        <v>376</v>
      </c>
      <c r="G187" s="536" t="s">
        <v>894</v>
      </c>
      <c r="H187" s="536"/>
      <c r="I187" s="536"/>
      <c r="J187" s="537">
        <v>333000</v>
      </c>
      <c r="K187" s="537"/>
      <c r="L187" s="537"/>
      <c r="M187" s="538">
        <f>J187/G187</f>
        <v>1</v>
      </c>
      <c r="N187" s="539"/>
      <c r="O187" s="539"/>
    </row>
    <row r="188" spans="3:15" ht="5.45" customHeight="1">
      <c r="C188" s="564"/>
      <c r="D188" s="564"/>
      <c r="E188" s="564"/>
      <c r="F188" s="530"/>
      <c r="G188" s="530"/>
      <c r="H188" s="530"/>
      <c r="I188" s="530"/>
    </row>
    <row r="189" spans="3:15" ht="17.100000000000001" customHeight="1">
      <c r="C189" s="565" t="s">
        <v>440</v>
      </c>
      <c r="D189" s="565"/>
      <c r="E189" s="565"/>
      <c r="F189" s="565"/>
      <c r="G189" s="566" t="s">
        <v>895</v>
      </c>
      <c r="H189" s="567"/>
      <c r="I189" s="568"/>
      <c r="J189" s="566" t="s">
        <v>896</v>
      </c>
      <c r="K189" s="567"/>
      <c r="L189" s="568"/>
      <c r="M189" s="566" t="s">
        <v>897</v>
      </c>
      <c r="N189" s="567"/>
      <c r="O189" s="568"/>
    </row>
  </sheetData>
  <mergeCells count="558">
    <mergeCell ref="G187:I187"/>
    <mergeCell ref="J187:L187"/>
    <mergeCell ref="M187:O187"/>
    <mergeCell ref="C188:E188"/>
    <mergeCell ref="F188:I188"/>
    <mergeCell ref="C189:F189"/>
    <mergeCell ref="G189:I189"/>
    <mergeCell ref="J189:L189"/>
    <mergeCell ref="M189:O189"/>
    <mergeCell ref="G185:I185"/>
    <mergeCell ref="J185:L185"/>
    <mergeCell ref="M185:O185"/>
    <mergeCell ref="G186:I186"/>
    <mergeCell ref="J186:L186"/>
    <mergeCell ref="M186:O186"/>
    <mergeCell ref="G183:I183"/>
    <mergeCell ref="J183:L183"/>
    <mergeCell ref="M183:O183"/>
    <mergeCell ref="G184:I184"/>
    <mergeCell ref="J184:L184"/>
    <mergeCell ref="M184:O184"/>
    <mergeCell ref="G181:I181"/>
    <mergeCell ref="J181:L181"/>
    <mergeCell ref="M181:O181"/>
    <mergeCell ref="G182:I182"/>
    <mergeCell ref="J182:L182"/>
    <mergeCell ref="M182:O182"/>
    <mergeCell ref="G179:I179"/>
    <mergeCell ref="J179:L179"/>
    <mergeCell ref="M179:O179"/>
    <mergeCell ref="G180:I180"/>
    <mergeCell ref="J180:L180"/>
    <mergeCell ref="M180:O180"/>
    <mergeCell ref="G177:I177"/>
    <mergeCell ref="J177:L177"/>
    <mergeCell ref="M177:O177"/>
    <mergeCell ref="G178:I178"/>
    <mergeCell ref="J178:L178"/>
    <mergeCell ref="M178:O178"/>
    <mergeCell ref="G175:I175"/>
    <mergeCell ref="J175:L175"/>
    <mergeCell ref="M175:O175"/>
    <mergeCell ref="G176:I176"/>
    <mergeCell ref="J176:L176"/>
    <mergeCell ref="M176:O176"/>
    <mergeCell ref="G173:I173"/>
    <mergeCell ref="J173:L173"/>
    <mergeCell ref="M173:O173"/>
    <mergeCell ref="G174:I174"/>
    <mergeCell ref="J174:L174"/>
    <mergeCell ref="M174:O174"/>
    <mergeCell ref="G171:I171"/>
    <mergeCell ref="J171:L171"/>
    <mergeCell ref="M171:O171"/>
    <mergeCell ref="G172:I172"/>
    <mergeCell ref="J172:L172"/>
    <mergeCell ref="M172:O172"/>
    <mergeCell ref="G169:I169"/>
    <mergeCell ref="J169:L169"/>
    <mergeCell ref="M169:O169"/>
    <mergeCell ref="G170:I170"/>
    <mergeCell ref="J170:L170"/>
    <mergeCell ref="M170:O170"/>
    <mergeCell ref="G167:I167"/>
    <mergeCell ref="J167:L167"/>
    <mergeCell ref="M167:O167"/>
    <mergeCell ref="G168:I168"/>
    <mergeCell ref="J168:L168"/>
    <mergeCell ref="M168:O168"/>
    <mergeCell ref="G165:I165"/>
    <mergeCell ref="J165:L165"/>
    <mergeCell ref="M165:O165"/>
    <mergeCell ref="G166:I166"/>
    <mergeCell ref="J166:L166"/>
    <mergeCell ref="M166:O166"/>
    <mergeCell ref="G163:I163"/>
    <mergeCell ref="J163:L163"/>
    <mergeCell ref="M163:O163"/>
    <mergeCell ref="G164:I164"/>
    <mergeCell ref="J164:L164"/>
    <mergeCell ref="M164:O164"/>
    <mergeCell ref="G161:I161"/>
    <mergeCell ref="J161:L161"/>
    <mergeCell ref="M161:O161"/>
    <mergeCell ref="G162:I162"/>
    <mergeCell ref="J162:L162"/>
    <mergeCell ref="M162:O162"/>
    <mergeCell ref="G159:I159"/>
    <mergeCell ref="J159:L159"/>
    <mergeCell ref="M159:O159"/>
    <mergeCell ref="G160:I160"/>
    <mergeCell ref="J160:L160"/>
    <mergeCell ref="M160:O160"/>
    <mergeCell ref="G157:I157"/>
    <mergeCell ref="J157:L157"/>
    <mergeCell ref="M157:O157"/>
    <mergeCell ref="G158:I158"/>
    <mergeCell ref="J158:L158"/>
    <mergeCell ref="M158:O158"/>
    <mergeCell ref="G155:I155"/>
    <mergeCell ref="J155:L155"/>
    <mergeCell ref="M155:O155"/>
    <mergeCell ref="G156:I156"/>
    <mergeCell ref="J156:L156"/>
    <mergeCell ref="M156:O156"/>
    <mergeCell ref="G153:I153"/>
    <mergeCell ref="J153:L153"/>
    <mergeCell ref="M153:O153"/>
    <mergeCell ref="G154:H154"/>
    <mergeCell ref="J154:L154"/>
    <mergeCell ref="M154:O154"/>
    <mergeCell ref="G151:I151"/>
    <mergeCell ref="J151:L151"/>
    <mergeCell ref="M151:O151"/>
    <mergeCell ref="G152:I152"/>
    <mergeCell ref="J152:L152"/>
    <mergeCell ref="M152:O152"/>
    <mergeCell ref="G149:H149"/>
    <mergeCell ref="J149:L149"/>
    <mergeCell ref="M149:O149"/>
    <mergeCell ref="G150:I150"/>
    <mergeCell ref="J150:L150"/>
    <mergeCell ref="M150:O150"/>
    <mergeCell ref="G147:I147"/>
    <mergeCell ref="J147:L147"/>
    <mergeCell ref="M147:O147"/>
    <mergeCell ref="G148:I148"/>
    <mergeCell ref="J148:L148"/>
    <mergeCell ref="M148:O148"/>
    <mergeCell ref="G145:I145"/>
    <mergeCell ref="J145:L145"/>
    <mergeCell ref="M145:O145"/>
    <mergeCell ref="G146:I146"/>
    <mergeCell ref="J146:L146"/>
    <mergeCell ref="M146:O146"/>
    <mergeCell ref="G143:I143"/>
    <mergeCell ref="J143:L143"/>
    <mergeCell ref="M143:O143"/>
    <mergeCell ref="G144:I144"/>
    <mergeCell ref="J144:L144"/>
    <mergeCell ref="M144:O144"/>
    <mergeCell ref="G141:I141"/>
    <mergeCell ref="J141:L141"/>
    <mergeCell ref="M141:O141"/>
    <mergeCell ref="G142:I142"/>
    <mergeCell ref="J142:L142"/>
    <mergeCell ref="M142:O142"/>
    <mergeCell ref="G139:I139"/>
    <mergeCell ref="J139:L139"/>
    <mergeCell ref="M139:O139"/>
    <mergeCell ref="G140:I140"/>
    <mergeCell ref="J140:L140"/>
    <mergeCell ref="M140:O140"/>
    <mergeCell ref="G137:I137"/>
    <mergeCell ref="J137:L137"/>
    <mergeCell ref="M137:O137"/>
    <mergeCell ref="G138:I138"/>
    <mergeCell ref="J138:L138"/>
    <mergeCell ref="M138:O138"/>
    <mergeCell ref="G135:I135"/>
    <mergeCell ref="J135:L135"/>
    <mergeCell ref="M135:O135"/>
    <mergeCell ref="G136:I136"/>
    <mergeCell ref="J136:L136"/>
    <mergeCell ref="M136:O136"/>
    <mergeCell ref="G133:I133"/>
    <mergeCell ref="J133:L133"/>
    <mergeCell ref="M133:O133"/>
    <mergeCell ref="G134:I134"/>
    <mergeCell ref="J134:L134"/>
    <mergeCell ref="M134:O134"/>
    <mergeCell ref="G131:I131"/>
    <mergeCell ref="J131:L131"/>
    <mergeCell ref="M131:O131"/>
    <mergeCell ref="G132:I132"/>
    <mergeCell ref="J132:L132"/>
    <mergeCell ref="M132:O132"/>
    <mergeCell ref="G129:I129"/>
    <mergeCell ref="J129:L129"/>
    <mergeCell ref="M129:O129"/>
    <mergeCell ref="G130:I130"/>
    <mergeCell ref="J130:L130"/>
    <mergeCell ref="M130:O130"/>
    <mergeCell ref="G127:I127"/>
    <mergeCell ref="J127:L127"/>
    <mergeCell ref="M127:O127"/>
    <mergeCell ref="G128:I128"/>
    <mergeCell ref="J128:L128"/>
    <mergeCell ref="M128:O128"/>
    <mergeCell ref="G125:I125"/>
    <mergeCell ref="J125:L125"/>
    <mergeCell ref="M125:O125"/>
    <mergeCell ref="G126:I126"/>
    <mergeCell ref="J126:L126"/>
    <mergeCell ref="M126:O126"/>
    <mergeCell ref="G123:I123"/>
    <mergeCell ref="J123:L123"/>
    <mergeCell ref="M123:O123"/>
    <mergeCell ref="G124:I124"/>
    <mergeCell ref="J124:L124"/>
    <mergeCell ref="M124:O124"/>
    <mergeCell ref="J120:L120"/>
    <mergeCell ref="M120:O120"/>
    <mergeCell ref="G121:I121"/>
    <mergeCell ref="J121:L121"/>
    <mergeCell ref="M121:O121"/>
    <mergeCell ref="G122:I122"/>
    <mergeCell ref="J122:L122"/>
    <mergeCell ref="M122:O122"/>
    <mergeCell ref="G118:I118"/>
    <mergeCell ref="J118:L118"/>
    <mergeCell ref="M118:O118"/>
    <mergeCell ref="G119:H119"/>
    <mergeCell ref="J119:L119"/>
    <mergeCell ref="M119:O119"/>
    <mergeCell ref="G116:I116"/>
    <mergeCell ref="J116:L116"/>
    <mergeCell ref="M116:O116"/>
    <mergeCell ref="G117:I117"/>
    <mergeCell ref="J117:L117"/>
    <mergeCell ref="M117:O117"/>
    <mergeCell ref="G114:I114"/>
    <mergeCell ref="J114:L114"/>
    <mergeCell ref="M114:O114"/>
    <mergeCell ref="G115:I115"/>
    <mergeCell ref="J115:L115"/>
    <mergeCell ref="M115:O115"/>
    <mergeCell ref="G112:I112"/>
    <mergeCell ref="J112:L112"/>
    <mergeCell ref="M112:O112"/>
    <mergeCell ref="G113:I113"/>
    <mergeCell ref="J113:L113"/>
    <mergeCell ref="M113:O113"/>
    <mergeCell ref="G110:I110"/>
    <mergeCell ref="J110:L110"/>
    <mergeCell ref="M110:O110"/>
    <mergeCell ref="G111:I111"/>
    <mergeCell ref="J111:L111"/>
    <mergeCell ref="M111:O111"/>
    <mergeCell ref="G108:I108"/>
    <mergeCell ref="J108:L108"/>
    <mergeCell ref="M108:O108"/>
    <mergeCell ref="G109:H109"/>
    <mergeCell ref="J109:L109"/>
    <mergeCell ref="M109:O109"/>
    <mergeCell ref="G106:I106"/>
    <mergeCell ref="J106:L106"/>
    <mergeCell ref="M106:O106"/>
    <mergeCell ref="G107:I107"/>
    <mergeCell ref="J107:L107"/>
    <mergeCell ref="M107:O107"/>
    <mergeCell ref="G104:I104"/>
    <mergeCell ref="J104:L104"/>
    <mergeCell ref="M104:O104"/>
    <mergeCell ref="G105:I105"/>
    <mergeCell ref="J105:L105"/>
    <mergeCell ref="M105:O105"/>
    <mergeCell ref="G102:I102"/>
    <mergeCell ref="J102:L102"/>
    <mergeCell ref="M102:O102"/>
    <mergeCell ref="G103:I103"/>
    <mergeCell ref="J103:L103"/>
    <mergeCell ref="M103:O103"/>
    <mergeCell ref="G100:I100"/>
    <mergeCell ref="J100:L100"/>
    <mergeCell ref="M100:O100"/>
    <mergeCell ref="G101:I101"/>
    <mergeCell ref="J101:L101"/>
    <mergeCell ref="M101:O101"/>
    <mergeCell ref="G98:I98"/>
    <mergeCell ref="J98:L98"/>
    <mergeCell ref="M98:O98"/>
    <mergeCell ref="G99:H99"/>
    <mergeCell ref="J99:L99"/>
    <mergeCell ref="M99:O99"/>
    <mergeCell ref="G96:I96"/>
    <mergeCell ref="J96:L96"/>
    <mergeCell ref="M96:O96"/>
    <mergeCell ref="G97:I97"/>
    <mergeCell ref="J97:L97"/>
    <mergeCell ref="M97:O97"/>
    <mergeCell ref="G94:I94"/>
    <mergeCell ref="J94:L94"/>
    <mergeCell ref="M94:O94"/>
    <mergeCell ref="G95:I95"/>
    <mergeCell ref="J95:L95"/>
    <mergeCell ref="M95:O95"/>
    <mergeCell ref="G92:I92"/>
    <mergeCell ref="J92:L92"/>
    <mergeCell ref="M92:O92"/>
    <mergeCell ref="G93:I93"/>
    <mergeCell ref="J93:L93"/>
    <mergeCell ref="M93:O93"/>
    <mergeCell ref="G90:I90"/>
    <mergeCell ref="J90:L90"/>
    <mergeCell ref="M90:O90"/>
    <mergeCell ref="G91:I91"/>
    <mergeCell ref="J91:L91"/>
    <mergeCell ref="M91:O91"/>
    <mergeCell ref="G88:I88"/>
    <mergeCell ref="J88:L88"/>
    <mergeCell ref="M88:O88"/>
    <mergeCell ref="G89:I89"/>
    <mergeCell ref="J89:L89"/>
    <mergeCell ref="M89:O89"/>
    <mergeCell ref="G86:I86"/>
    <mergeCell ref="J86:L86"/>
    <mergeCell ref="M86:O86"/>
    <mergeCell ref="G87:I87"/>
    <mergeCell ref="J87:L87"/>
    <mergeCell ref="M87:O87"/>
    <mergeCell ref="G84:I84"/>
    <mergeCell ref="J84:L84"/>
    <mergeCell ref="M84:O84"/>
    <mergeCell ref="G85:I85"/>
    <mergeCell ref="J85:L85"/>
    <mergeCell ref="M85:O85"/>
    <mergeCell ref="G82:I82"/>
    <mergeCell ref="J82:L82"/>
    <mergeCell ref="M82:O82"/>
    <mergeCell ref="G83:I83"/>
    <mergeCell ref="J83:L83"/>
    <mergeCell ref="M83:O83"/>
    <mergeCell ref="G80:I80"/>
    <mergeCell ref="J80:L80"/>
    <mergeCell ref="M80:O80"/>
    <mergeCell ref="G81:I81"/>
    <mergeCell ref="J81:L81"/>
    <mergeCell ref="M81:O81"/>
    <mergeCell ref="G78:I78"/>
    <mergeCell ref="J78:L78"/>
    <mergeCell ref="M78:O78"/>
    <mergeCell ref="G79:I79"/>
    <mergeCell ref="J79:L79"/>
    <mergeCell ref="M79:O79"/>
    <mergeCell ref="G76:I76"/>
    <mergeCell ref="J76:L76"/>
    <mergeCell ref="M76:O76"/>
    <mergeCell ref="G77:I77"/>
    <mergeCell ref="J77:L77"/>
    <mergeCell ref="M77:O77"/>
    <mergeCell ref="G74:I74"/>
    <mergeCell ref="J74:L74"/>
    <mergeCell ref="M74:O74"/>
    <mergeCell ref="G75:I75"/>
    <mergeCell ref="J75:L75"/>
    <mergeCell ref="M75:O75"/>
    <mergeCell ref="G72:I72"/>
    <mergeCell ref="J72:L72"/>
    <mergeCell ref="M72:O72"/>
    <mergeCell ref="G73:I73"/>
    <mergeCell ref="J73:L73"/>
    <mergeCell ref="M73:O73"/>
    <mergeCell ref="G70:I70"/>
    <mergeCell ref="J70:L70"/>
    <mergeCell ref="M70:O70"/>
    <mergeCell ref="G71:I71"/>
    <mergeCell ref="J71:L71"/>
    <mergeCell ref="M71:O71"/>
    <mergeCell ref="G68:I68"/>
    <mergeCell ref="J68:L68"/>
    <mergeCell ref="M68:O68"/>
    <mergeCell ref="G69:I69"/>
    <mergeCell ref="J69:L69"/>
    <mergeCell ref="M69:O69"/>
    <mergeCell ref="G66:I66"/>
    <mergeCell ref="J66:L66"/>
    <mergeCell ref="M66:O66"/>
    <mergeCell ref="G67:I67"/>
    <mergeCell ref="J67:L67"/>
    <mergeCell ref="M67:O67"/>
    <mergeCell ref="G64:I64"/>
    <mergeCell ref="J64:L64"/>
    <mergeCell ref="M64:O64"/>
    <mergeCell ref="G65:I65"/>
    <mergeCell ref="J65:L65"/>
    <mergeCell ref="M65:O65"/>
    <mergeCell ref="G62:I62"/>
    <mergeCell ref="J62:L62"/>
    <mergeCell ref="M62:O62"/>
    <mergeCell ref="G63:I63"/>
    <mergeCell ref="J63:L63"/>
    <mergeCell ref="M63:O63"/>
    <mergeCell ref="G60:I60"/>
    <mergeCell ref="J60:L60"/>
    <mergeCell ref="M60:O60"/>
    <mergeCell ref="G61:I61"/>
    <mergeCell ref="J61:L61"/>
    <mergeCell ref="M61:O61"/>
    <mergeCell ref="G58:I58"/>
    <mergeCell ref="J58:L58"/>
    <mergeCell ref="M58:O58"/>
    <mergeCell ref="G59:I59"/>
    <mergeCell ref="J59:L59"/>
    <mergeCell ref="M59:O59"/>
    <mergeCell ref="G56:I56"/>
    <mergeCell ref="J56:L56"/>
    <mergeCell ref="M56:O56"/>
    <mergeCell ref="G57:I57"/>
    <mergeCell ref="J57:L57"/>
    <mergeCell ref="M57:O57"/>
    <mergeCell ref="G54:I54"/>
    <mergeCell ref="J54:L54"/>
    <mergeCell ref="M54:O54"/>
    <mergeCell ref="G55:I55"/>
    <mergeCell ref="J55:L55"/>
    <mergeCell ref="M55:O55"/>
    <mergeCell ref="G52:I52"/>
    <mergeCell ref="J52:L52"/>
    <mergeCell ref="M52:O52"/>
    <mergeCell ref="G53:I53"/>
    <mergeCell ref="J53:L53"/>
    <mergeCell ref="M53:O53"/>
    <mergeCell ref="G50:I50"/>
    <mergeCell ref="J50:L50"/>
    <mergeCell ref="M50:O50"/>
    <mergeCell ref="G51:I51"/>
    <mergeCell ref="J51:L51"/>
    <mergeCell ref="M51:O51"/>
    <mergeCell ref="G48:I48"/>
    <mergeCell ref="J48:L48"/>
    <mergeCell ref="M48:O48"/>
    <mergeCell ref="G49:I49"/>
    <mergeCell ref="J49:L49"/>
    <mergeCell ref="M49:O49"/>
    <mergeCell ref="G46:I46"/>
    <mergeCell ref="J46:L46"/>
    <mergeCell ref="M46:O46"/>
    <mergeCell ref="G47:I47"/>
    <mergeCell ref="J47:L47"/>
    <mergeCell ref="M47:O47"/>
    <mergeCell ref="G44:I44"/>
    <mergeCell ref="J44:L44"/>
    <mergeCell ref="M44:O44"/>
    <mergeCell ref="G45:I45"/>
    <mergeCell ref="J45:L45"/>
    <mergeCell ref="M45:O45"/>
    <mergeCell ref="G42:I42"/>
    <mergeCell ref="J42:L42"/>
    <mergeCell ref="M42:O42"/>
    <mergeCell ref="G43:I43"/>
    <mergeCell ref="J43:L43"/>
    <mergeCell ref="M43:O43"/>
    <mergeCell ref="G40:I40"/>
    <mergeCell ref="J40:L40"/>
    <mergeCell ref="M40:O40"/>
    <mergeCell ref="G41:I41"/>
    <mergeCell ref="J41:L41"/>
    <mergeCell ref="M41:O41"/>
    <mergeCell ref="G38:I38"/>
    <mergeCell ref="J38:L38"/>
    <mergeCell ref="M38:O38"/>
    <mergeCell ref="G39:I39"/>
    <mergeCell ref="J39:L39"/>
    <mergeCell ref="M39:O39"/>
    <mergeCell ref="G36:I36"/>
    <mergeCell ref="J36:L36"/>
    <mergeCell ref="M36:O36"/>
    <mergeCell ref="G37:I37"/>
    <mergeCell ref="J37:L37"/>
    <mergeCell ref="M37:O37"/>
    <mergeCell ref="G34:I34"/>
    <mergeCell ref="J34:L34"/>
    <mergeCell ref="M34:O34"/>
    <mergeCell ref="G35:I35"/>
    <mergeCell ref="J35:L35"/>
    <mergeCell ref="M35:O35"/>
    <mergeCell ref="G32:I32"/>
    <mergeCell ref="J32:L32"/>
    <mergeCell ref="M32:O32"/>
    <mergeCell ref="G33:I33"/>
    <mergeCell ref="J33:L33"/>
    <mergeCell ref="M33:O33"/>
    <mergeCell ref="G30:I30"/>
    <mergeCell ref="J30:L30"/>
    <mergeCell ref="M30:O30"/>
    <mergeCell ref="G31:I31"/>
    <mergeCell ref="J31:L31"/>
    <mergeCell ref="M31:O31"/>
    <mergeCell ref="G28:I28"/>
    <mergeCell ref="J28:L28"/>
    <mergeCell ref="M28:O28"/>
    <mergeCell ref="G29:I29"/>
    <mergeCell ref="J29:L29"/>
    <mergeCell ref="M29:O29"/>
    <mergeCell ref="G26:I26"/>
    <mergeCell ref="J26:L26"/>
    <mergeCell ref="M26:O26"/>
    <mergeCell ref="G27:I27"/>
    <mergeCell ref="J27:L27"/>
    <mergeCell ref="M27:O27"/>
    <mergeCell ref="G24:I24"/>
    <mergeCell ref="J24:L24"/>
    <mergeCell ref="M24:O24"/>
    <mergeCell ref="G25:I25"/>
    <mergeCell ref="J25:L25"/>
    <mergeCell ref="M25:O25"/>
    <mergeCell ref="G22:I22"/>
    <mergeCell ref="J22:L22"/>
    <mergeCell ref="M22:O22"/>
    <mergeCell ref="G23:I23"/>
    <mergeCell ref="J23:L23"/>
    <mergeCell ref="M23:O23"/>
    <mergeCell ref="G20:I20"/>
    <mergeCell ref="J20:L20"/>
    <mergeCell ref="M20:O20"/>
    <mergeCell ref="G21:I21"/>
    <mergeCell ref="J21:L21"/>
    <mergeCell ref="M21:O21"/>
    <mergeCell ref="G18:I18"/>
    <mergeCell ref="J18:L18"/>
    <mergeCell ref="M18:O18"/>
    <mergeCell ref="G19:I19"/>
    <mergeCell ref="J19:L19"/>
    <mergeCell ref="M19:O19"/>
    <mergeCell ref="G16:I16"/>
    <mergeCell ref="J16:L16"/>
    <mergeCell ref="M16:O16"/>
    <mergeCell ref="G17:I17"/>
    <mergeCell ref="J17:L17"/>
    <mergeCell ref="M17:O17"/>
    <mergeCell ref="G14:I14"/>
    <mergeCell ref="J14:L14"/>
    <mergeCell ref="M14:O14"/>
    <mergeCell ref="G15:I15"/>
    <mergeCell ref="J15:L15"/>
    <mergeCell ref="M15:O15"/>
    <mergeCell ref="G12:I12"/>
    <mergeCell ref="J12:L12"/>
    <mergeCell ref="M12:O12"/>
    <mergeCell ref="G13:I13"/>
    <mergeCell ref="J13:L13"/>
    <mergeCell ref="M13:O13"/>
    <mergeCell ref="G10:I10"/>
    <mergeCell ref="J10:L10"/>
    <mergeCell ref="M10:O10"/>
    <mergeCell ref="G11:I11"/>
    <mergeCell ref="J11:L11"/>
    <mergeCell ref="M11:O11"/>
    <mergeCell ref="G9:I9"/>
    <mergeCell ref="J9:L9"/>
    <mergeCell ref="M9:O9"/>
    <mergeCell ref="G6:I6"/>
    <mergeCell ref="J6:L6"/>
    <mergeCell ref="M6:O6"/>
    <mergeCell ref="G7:I7"/>
    <mergeCell ref="J7:L7"/>
    <mergeCell ref="M7:O7"/>
    <mergeCell ref="B1:I1"/>
    <mergeCell ref="J2:O2"/>
    <mergeCell ref="F3:H3"/>
    <mergeCell ref="C4:I4"/>
    <mergeCell ref="G5:I5"/>
    <mergeCell ref="J5:L5"/>
    <mergeCell ref="M5:O5"/>
    <mergeCell ref="G8:I8"/>
    <mergeCell ref="J8:L8"/>
    <mergeCell ref="M8:O8"/>
  </mergeCells>
  <pageMargins left="0.75" right="0.75" top="1" bottom="1" header="0.5" footer="0.5"/>
  <pageSetup paperSize="9" scale="7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5:G60"/>
  <sheetViews>
    <sheetView zoomScale="95" workbookViewId="0">
      <selection activeCell="F102" sqref="F102"/>
    </sheetView>
  </sheetViews>
  <sheetFormatPr defaultColWidth="10.28515625" defaultRowHeight="15.75"/>
  <cols>
    <col min="1" max="2" width="6" style="22" customWidth="1"/>
    <col min="3" max="3" width="28.7109375" style="22" customWidth="1"/>
    <col min="4" max="4" width="15.42578125" style="22" bestFit="1" customWidth="1"/>
    <col min="5" max="5" width="22.140625" style="22" customWidth="1"/>
    <col min="6" max="6" width="15.42578125" style="22" customWidth="1"/>
    <col min="7" max="7" width="13" style="22" bestFit="1" customWidth="1"/>
    <col min="8" max="8" width="12.7109375" style="22" bestFit="1" customWidth="1"/>
    <col min="9" max="16384" width="10.28515625" style="22"/>
  </cols>
  <sheetData>
    <row r="5" spans="2:7">
      <c r="C5" s="22">
        <v>2007</v>
      </c>
    </row>
    <row r="6" spans="2:7">
      <c r="B6" s="291" t="s">
        <v>73</v>
      </c>
      <c r="C6" s="289" t="s">
        <v>338</v>
      </c>
      <c r="D6" s="288">
        <v>51558649</v>
      </c>
      <c r="E6" s="289" t="s">
        <v>337</v>
      </c>
      <c r="F6" s="288">
        <v>52693997.960000001</v>
      </c>
      <c r="G6" s="290">
        <f>+F6/D6</f>
        <v>1.0220205335481154</v>
      </c>
    </row>
    <row r="7" spans="2:7">
      <c r="B7" s="291" t="s">
        <v>66</v>
      </c>
      <c r="C7" s="289" t="s">
        <v>336</v>
      </c>
      <c r="D7" s="288">
        <v>52858649</v>
      </c>
      <c r="E7" s="289" t="s">
        <v>335</v>
      </c>
      <c r="F7" s="288">
        <v>50348661.689999998</v>
      </c>
      <c r="G7" s="290">
        <f>+F7/D7</f>
        <v>0.95251510665737971</v>
      </c>
    </row>
    <row r="8" spans="2:7">
      <c r="B8" s="291" t="s">
        <v>64</v>
      </c>
      <c r="C8" s="289" t="s">
        <v>334</v>
      </c>
      <c r="D8" s="288">
        <f>+D7-D6</f>
        <v>1300000</v>
      </c>
      <c r="E8" s="289" t="s">
        <v>339</v>
      </c>
      <c r="F8" s="288">
        <f>+F6-F7</f>
        <v>2345336.2700000033</v>
      </c>
      <c r="G8" s="290"/>
    </row>
    <row r="9" spans="2:7" ht="22.5" customHeight="1">
      <c r="C9" s="22">
        <v>2008</v>
      </c>
      <c r="D9" s="59"/>
      <c r="F9" s="59"/>
    </row>
    <row r="10" spans="2:7" ht="23.25" customHeight="1">
      <c r="B10" s="291" t="s">
        <v>73</v>
      </c>
      <c r="C10" s="289" t="s">
        <v>338</v>
      </c>
      <c r="D10" s="288">
        <v>58500949</v>
      </c>
      <c r="E10" s="289" t="s">
        <v>337</v>
      </c>
      <c r="F10" s="288">
        <v>60404616.799999997</v>
      </c>
      <c r="G10" s="290">
        <f>+F10/D10</f>
        <v>1.0325408020304081</v>
      </c>
    </row>
    <row r="11" spans="2:7">
      <c r="B11" s="291" t="s">
        <v>66</v>
      </c>
      <c r="C11" s="289" t="s">
        <v>336</v>
      </c>
      <c r="D11" s="288">
        <v>69500949</v>
      </c>
      <c r="E11" s="289" t="s">
        <v>335</v>
      </c>
      <c r="F11" s="288">
        <v>64240259.43</v>
      </c>
      <c r="G11" s="290">
        <f>+F11/D11</f>
        <v>0.92430765844650553</v>
      </c>
    </row>
    <row r="12" spans="2:7">
      <c r="B12" s="291" t="s">
        <v>64</v>
      </c>
      <c r="C12" s="289" t="s">
        <v>334</v>
      </c>
      <c r="D12" s="288">
        <f>+D11-D10</f>
        <v>11000000</v>
      </c>
      <c r="E12" s="289" t="s">
        <v>333</v>
      </c>
      <c r="F12" s="288">
        <f>+F10-F11</f>
        <v>-3835642.6300000027</v>
      </c>
      <c r="G12" s="290"/>
    </row>
    <row r="14" spans="2:7" ht="12.75" customHeight="1"/>
    <row r="15" spans="2:7">
      <c r="C15" s="289" t="s">
        <v>451</v>
      </c>
      <c r="D15" s="288">
        <v>70614964</v>
      </c>
    </row>
    <row r="16" spans="2:7">
      <c r="C16" s="289" t="s">
        <v>332</v>
      </c>
      <c r="D16" s="288">
        <v>58500949</v>
      </c>
    </row>
    <row r="17" spans="3:4" ht="15.75" customHeight="1">
      <c r="C17" s="289" t="s">
        <v>452</v>
      </c>
      <c r="D17" s="288">
        <v>70530138.560000002</v>
      </c>
    </row>
    <row r="18" spans="3:4" ht="18.75" customHeight="1">
      <c r="C18" s="289" t="s">
        <v>331</v>
      </c>
      <c r="D18" s="288">
        <v>60404616.799999997</v>
      </c>
    </row>
    <row r="21" spans="3:4" ht="13.5" customHeight="1"/>
    <row r="22" spans="3:4" ht="15.75" customHeight="1"/>
    <row r="23" spans="3:4" ht="19.5" customHeight="1"/>
    <row r="24" spans="3:4" ht="18.75" customHeight="1"/>
    <row r="57" spans="3:4">
      <c r="C57" s="289" t="s">
        <v>449</v>
      </c>
      <c r="D57" s="288">
        <v>79483194</v>
      </c>
    </row>
    <row r="58" spans="3:4">
      <c r="C58" s="289" t="s">
        <v>340</v>
      </c>
      <c r="D58" s="288">
        <v>69500949</v>
      </c>
    </row>
    <row r="59" spans="3:4">
      <c r="C59" s="289" t="s">
        <v>450</v>
      </c>
      <c r="D59" s="288">
        <v>74940797.640000001</v>
      </c>
    </row>
    <row r="60" spans="3:4">
      <c r="C60" s="289" t="s">
        <v>341</v>
      </c>
      <c r="D60" s="288">
        <v>64240259.43</v>
      </c>
    </row>
  </sheetData>
  <pageMargins left="0.59055118110236227" right="0.59055118110236227" top="0.98425196850393704" bottom="0.98425196850393704" header="0.51181102362204722" footer="0.51181102362204722"/>
  <pageSetup paperSize="9" scale="84" firstPageNumber="3" orientation="landscape" useFirstPageNumber="1" horizontalDpi="300" verticalDpi="300" r:id="rId1"/>
  <headerFooter alignWithMargins="0">
    <oddFooter>Strona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C1:G47"/>
  <sheetViews>
    <sheetView view="pageLayout" topLeftCell="A39" workbookViewId="0">
      <selection activeCell="D46" sqref="D46"/>
    </sheetView>
  </sheetViews>
  <sheetFormatPr defaultRowHeight="15"/>
  <cols>
    <col min="3" max="3" width="7.28515625" customWidth="1"/>
    <col min="4" max="4" width="52" customWidth="1"/>
    <col min="5" max="5" width="19.42578125" customWidth="1"/>
    <col min="6" max="6" width="19" customWidth="1"/>
    <col min="7" max="7" width="11.28515625" customWidth="1"/>
  </cols>
  <sheetData>
    <row r="1" spans="3:7" ht="90" customHeight="1">
      <c r="F1" s="573" t="s">
        <v>565</v>
      </c>
      <c r="G1" s="573"/>
    </row>
    <row r="3" spans="3:7" ht="62.25" customHeight="1">
      <c r="C3" s="569" t="s">
        <v>352</v>
      </c>
      <c r="D3" s="570"/>
      <c r="E3" s="570"/>
      <c r="F3" s="570"/>
      <c r="G3" s="570"/>
    </row>
    <row r="4" spans="3:7" ht="18.75">
      <c r="C4" s="1"/>
      <c r="D4" s="1"/>
      <c r="E4" s="2"/>
      <c r="F4" s="3"/>
      <c r="G4" s="3"/>
    </row>
    <row r="5" spans="3:7" ht="15.75">
      <c r="C5" s="3"/>
      <c r="D5" s="3"/>
      <c r="E5" s="4"/>
      <c r="F5" s="4"/>
      <c r="G5" s="3"/>
    </row>
    <row r="6" spans="3:7" ht="15.75">
      <c r="C6" s="3"/>
      <c r="D6" s="3"/>
      <c r="E6" s="4"/>
      <c r="F6" s="4"/>
      <c r="G6" s="3"/>
    </row>
    <row r="7" spans="3:7" ht="37.5">
      <c r="C7" s="5" t="s">
        <v>0</v>
      </c>
      <c r="D7" s="6" t="s">
        <v>1</v>
      </c>
      <c r="E7" s="7" t="s">
        <v>2</v>
      </c>
      <c r="F7" s="8" t="s">
        <v>3</v>
      </c>
      <c r="G7" s="8" t="s">
        <v>359</v>
      </c>
    </row>
    <row r="8" spans="3:7">
      <c r="C8" s="9">
        <v>1</v>
      </c>
      <c r="D8" s="10">
        <v>2</v>
      </c>
      <c r="E8" s="11">
        <v>3</v>
      </c>
      <c r="F8" s="11">
        <v>4</v>
      </c>
      <c r="G8" s="11">
        <v>5</v>
      </c>
    </row>
    <row r="9" spans="3:7" ht="15.75">
      <c r="C9" s="12" t="s">
        <v>5</v>
      </c>
      <c r="D9" s="13" t="s">
        <v>6</v>
      </c>
      <c r="E9" s="14">
        <v>6751902</v>
      </c>
      <c r="F9" s="14">
        <v>7155569</v>
      </c>
      <c r="G9" s="15">
        <f>+F9/E9</f>
        <v>1.0597856722446504</v>
      </c>
    </row>
    <row r="10" spans="3:7" ht="15.75">
      <c r="C10" s="12" t="s">
        <v>7</v>
      </c>
      <c r="D10" s="13" t="s">
        <v>8</v>
      </c>
      <c r="E10" s="14">
        <v>190000</v>
      </c>
      <c r="F10" s="14">
        <v>202693.98</v>
      </c>
      <c r="G10" s="15">
        <f t="shared" ref="G10:G47" si="0">+F10/E10</f>
        <v>1.0668104210526317</v>
      </c>
    </row>
    <row r="11" spans="3:7" ht="15.75">
      <c r="C11" s="12" t="s">
        <v>9</v>
      </c>
      <c r="D11" s="13" t="s">
        <v>10</v>
      </c>
      <c r="E11" s="14">
        <v>1711830</v>
      </c>
      <c r="F11" s="14">
        <v>1677266.05</v>
      </c>
      <c r="G11" s="15">
        <f t="shared" si="0"/>
        <v>0.97980877189907878</v>
      </c>
    </row>
    <row r="12" spans="3:7" ht="31.5">
      <c r="C12" s="12" t="s">
        <v>11</v>
      </c>
      <c r="D12" s="13" t="s">
        <v>12</v>
      </c>
      <c r="E12" s="16">
        <v>2000</v>
      </c>
      <c r="F12" s="16">
        <v>1945.48</v>
      </c>
      <c r="G12" s="15">
        <f t="shared" si="0"/>
        <v>0.97274000000000005</v>
      </c>
    </row>
    <row r="13" spans="3:7" ht="31.5">
      <c r="C13" s="12" t="s">
        <v>48</v>
      </c>
      <c r="D13" s="13" t="s">
        <v>265</v>
      </c>
      <c r="E13" s="16">
        <v>31558</v>
      </c>
      <c r="F13" s="16">
        <v>31557.58</v>
      </c>
      <c r="G13" s="15">
        <f t="shared" si="0"/>
        <v>0.99998669117181072</v>
      </c>
    </row>
    <row r="14" spans="3:7" ht="15.75">
      <c r="C14" s="12" t="s">
        <v>13</v>
      </c>
      <c r="D14" s="13" t="s">
        <v>14</v>
      </c>
      <c r="E14" s="14">
        <v>23000</v>
      </c>
      <c r="F14" s="14">
        <v>22407.75</v>
      </c>
      <c r="G14" s="15">
        <f t="shared" si="0"/>
        <v>0.97424999999999995</v>
      </c>
    </row>
    <row r="15" spans="3:7" ht="15.75">
      <c r="C15" s="12" t="s">
        <v>15</v>
      </c>
      <c r="D15" s="17" t="s">
        <v>16</v>
      </c>
      <c r="E15" s="18">
        <v>63350</v>
      </c>
      <c r="F15" s="18">
        <v>61542.03</v>
      </c>
      <c r="G15" s="15">
        <f t="shared" si="0"/>
        <v>0.97146061562746644</v>
      </c>
    </row>
    <row r="16" spans="3:7" ht="63">
      <c r="C16" s="12" t="s">
        <v>17</v>
      </c>
      <c r="D16" s="13" t="s">
        <v>18</v>
      </c>
      <c r="E16" s="16">
        <v>752992</v>
      </c>
      <c r="F16" s="16">
        <v>745926.58</v>
      </c>
      <c r="G16" s="15">
        <f t="shared" si="0"/>
        <v>0.99061687242361141</v>
      </c>
    </row>
    <row r="17" spans="3:7" ht="15.75">
      <c r="C17" s="12" t="s">
        <v>19</v>
      </c>
      <c r="D17" s="13" t="s">
        <v>20</v>
      </c>
      <c r="E17" s="16">
        <v>1400714</v>
      </c>
      <c r="F17" s="16">
        <v>1407537.1</v>
      </c>
      <c r="G17" s="15">
        <f t="shared" si="0"/>
        <v>1.0048711585662742</v>
      </c>
    </row>
    <row r="18" spans="3:7" ht="15.75">
      <c r="C18" s="12" t="s">
        <v>21</v>
      </c>
      <c r="D18" s="19" t="s">
        <v>22</v>
      </c>
      <c r="E18" s="16">
        <v>145593</v>
      </c>
      <c r="F18" s="16">
        <v>145596.43</v>
      </c>
      <c r="G18" s="15">
        <f t="shared" si="0"/>
        <v>1.0000235588249435</v>
      </c>
    </row>
    <row r="19" spans="3:7" ht="31.5">
      <c r="C19" s="12" t="s">
        <v>49</v>
      </c>
      <c r="D19" s="19" t="s">
        <v>259</v>
      </c>
      <c r="E19" s="16">
        <v>2</v>
      </c>
      <c r="F19" s="16">
        <v>1.8</v>
      </c>
      <c r="G19" s="15">
        <f t="shared" si="0"/>
        <v>0.9</v>
      </c>
    </row>
    <row r="20" spans="3:7" ht="15.75">
      <c r="C20" s="12" t="s">
        <v>23</v>
      </c>
      <c r="D20" s="13" t="s">
        <v>24</v>
      </c>
      <c r="E20" s="16">
        <v>475990</v>
      </c>
      <c r="F20" s="16">
        <v>494088.4</v>
      </c>
      <c r="G20" s="15">
        <f t="shared" si="0"/>
        <v>1.0380226475346122</v>
      </c>
    </row>
    <row r="21" spans="3:7" ht="38.25" customHeight="1">
      <c r="C21" s="12" t="s">
        <v>300</v>
      </c>
      <c r="D21" s="13" t="s">
        <v>360</v>
      </c>
      <c r="E21" s="16">
        <v>12500</v>
      </c>
      <c r="F21" s="16">
        <v>12500</v>
      </c>
      <c r="G21" s="15">
        <f t="shared" si="0"/>
        <v>1</v>
      </c>
    </row>
    <row r="22" spans="3:7" ht="15.75">
      <c r="C22" s="12" t="s">
        <v>25</v>
      </c>
      <c r="D22" s="13" t="s">
        <v>26</v>
      </c>
      <c r="E22" s="16">
        <v>695802</v>
      </c>
      <c r="F22" s="16">
        <v>694395.63</v>
      </c>
      <c r="G22" s="15">
        <f t="shared" si="0"/>
        <v>0.99797877844559224</v>
      </c>
    </row>
    <row r="23" spans="3:7" ht="31.5">
      <c r="C23" s="12" t="s">
        <v>324</v>
      </c>
      <c r="D23" s="13" t="s">
        <v>27</v>
      </c>
      <c r="E23" s="16">
        <v>1136876</v>
      </c>
      <c r="F23" s="16">
        <v>836843.76</v>
      </c>
      <c r="G23" s="15">
        <f t="shared" si="0"/>
        <v>0.7360906202611367</v>
      </c>
    </row>
    <row r="24" spans="3:7" ht="31.5">
      <c r="C24" s="12" t="s">
        <v>325</v>
      </c>
      <c r="D24" s="13" t="s">
        <v>27</v>
      </c>
      <c r="E24" s="16">
        <v>131271</v>
      </c>
      <c r="F24" s="16">
        <v>87197.75</v>
      </c>
      <c r="G24" s="15">
        <f t="shared" ref="G24" si="1">+F24/E24</f>
        <v>0.66425752831927842</v>
      </c>
    </row>
    <row r="25" spans="3:7" ht="47.25">
      <c r="C25" s="12" t="s">
        <v>28</v>
      </c>
      <c r="D25" s="13" t="s">
        <v>29</v>
      </c>
      <c r="E25" s="20">
        <v>9373763</v>
      </c>
      <c r="F25" s="20">
        <v>9347290.2400000002</v>
      </c>
      <c r="G25" s="15">
        <f t="shared" si="0"/>
        <v>0.99717586629830524</v>
      </c>
    </row>
    <row r="26" spans="3:7" ht="47.25">
      <c r="C26" s="12" t="s">
        <v>361</v>
      </c>
      <c r="D26" s="13" t="s">
        <v>362</v>
      </c>
      <c r="E26" s="20">
        <v>109200</v>
      </c>
      <c r="F26" s="20">
        <v>109199.94</v>
      </c>
      <c r="G26" s="15">
        <f t="shared" si="0"/>
        <v>0.99999945054945061</v>
      </c>
    </row>
    <row r="27" spans="3:7" ht="31.5">
      <c r="C27" s="12" t="s">
        <v>30</v>
      </c>
      <c r="D27" s="13" t="s">
        <v>31</v>
      </c>
      <c r="E27" s="14">
        <v>564782</v>
      </c>
      <c r="F27" s="14">
        <v>564743.01</v>
      </c>
      <c r="G27" s="15">
        <f t="shared" si="0"/>
        <v>0.99993096451374164</v>
      </c>
    </row>
    <row r="28" spans="3:7" ht="47.25">
      <c r="C28" s="12" t="s">
        <v>32</v>
      </c>
      <c r="D28" s="13" t="s">
        <v>33</v>
      </c>
      <c r="E28" s="16">
        <v>25940</v>
      </c>
      <c r="F28" s="16">
        <v>25940</v>
      </c>
      <c r="G28" s="15">
        <f t="shared" si="0"/>
        <v>1</v>
      </c>
    </row>
    <row r="29" spans="3:7" ht="47.25">
      <c r="C29" s="12" t="s">
        <v>34</v>
      </c>
      <c r="D29" s="13" t="s">
        <v>35</v>
      </c>
      <c r="E29" s="20">
        <v>372047</v>
      </c>
      <c r="F29" s="20">
        <v>371712.99</v>
      </c>
      <c r="G29" s="15">
        <f t="shared" si="0"/>
        <v>0.99910223708294921</v>
      </c>
    </row>
    <row r="30" spans="3:7" ht="47.25">
      <c r="C30" s="12" t="s">
        <v>315</v>
      </c>
      <c r="D30" s="13" t="s">
        <v>35</v>
      </c>
      <c r="E30" s="20">
        <v>28121</v>
      </c>
      <c r="F30" s="20">
        <v>28121.1</v>
      </c>
      <c r="G30" s="15">
        <f t="shared" si="0"/>
        <v>1.0000035560613065</v>
      </c>
    </row>
    <row r="31" spans="3:7" ht="47.25">
      <c r="C31" s="12" t="s">
        <v>316</v>
      </c>
      <c r="D31" s="13" t="s">
        <v>35</v>
      </c>
      <c r="E31" s="20">
        <v>4962</v>
      </c>
      <c r="F31" s="20">
        <v>4962</v>
      </c>
      <c r="G31" s="15">
        <f t="shared" si="0"/>
        <v>1</v>
      </c>
    </row>
    <row r="32" spans="3:7" ht="47.25">
      <c r="C32" s="12" t="s">
        <v>36</v>
      </c>
      <c r="D32" s="13" t="s">
        <v>37</v>
      </c>
      <c r="E32" s="16">
        <v>13200</v>
      </c>
      <c r="F32" s="16">
        <v>13200</v>
      </c>
      <c r="G32" s="15">
        <f t="shared" si="0"/>
        <v>1</v>
      </c>
    </row>
    <row r="33" spans="3:7" ht="47.25">
      <c r="C33" s="12" t="s">
        <v>38</v>
      </c>
      <c r="D33" s="13" t="s">
        <v>39</v>
      </c>
      <c r="E33" s="14">
        <v>118270</v>
      </c>
      <c r="F33" s="14">
        <v>117421.93</v>
      </c>
      <c r="G33" s="15">
        <f t="shared" si="0"/>
        <v>0.99282937346748956</v>
      </c>
    </row>
    <row r="34" spans="3:7" ht="31.5">
      <c r="C34" s="12" t="s">
        <v>577</v>
      </c>
      <c r="D34" s="17" t="s">
        <v>578</v>
      </c>
      <c r="E34" s="14">
        <v>47830</v>
      </c>
      <c r="F34" s="14">
        <v>47829.5</v>
      </c>
      <c r="G34" s="15">
        <f t="shared" si="0"/>
        <v>0.99998954630984738</v>
      </c>
    </row>
    <row r="35" spans="3:7" ht="63">
      <c r="C35" s="12" t="s">
        <v>41</v>
      </c>
      <c r="D35" s="13" t="s">
        <v>42</v>
      </c>
      <c r="E35" s="14">
        <v>162687</v>
      </c>
      <c r="F35" s="14">
        <v>162591.59</v>
      </c>
      <c r="G35" s="15">
        <f t="shared" si="0"/>
        <v>0.99941353642270125</v>
      </c>
    </row>
    <row r="36" spans="3:7" ht="63">
      <c r="C36" s="12" t="s">
        <v>43</v>
      </c>
      <c r="D36" s="13" t="s">
        <v>44</v>
      </c>
      <c r="E36" s="14">
        <v>681900</v>
      </c>
      <c r="F36" s="14">
        <v>681900</v>
      </c>
      <c r="G36" s="15">
        <f t="shared" si="0"/>
        <v>1</v>
      </c>
    </row>
    <row r="37" spans="3:7" ht="47.25">
      <c r="C37" s="12" t="s">
        <v>363</v>
      </c>
      <c r="D37" s="13" t="s">
        <v>366</v>
      </c>
      <c r="E37" s="14">
        <v>60536</v>
      </c>
      <c r="F37" s="14">
        <v>73298.17</v>
      </c>
      <c r="G37" s="15">
        <f t="shared" si="0"/>
        <v>1.2108195123562839</v>
      </c>
    </row>
    <row r="38" spans="3:7" ht="47.25">
      <c r="C38" s="12" t="s">
        <v>364</v>
      </c>
      <c r="D38" s="13" t="s">
        <v>367</v>
      </c>
      <c r="E38" s="14">
        <v>36000</v>
      </c>
      <c r="F38" s="14">
        <v>28746.68</v>
      </c>
      <c r="G38" s="15">
        <f t="shared" si="0"/>
        <v>0.79851888888888889</v>
      </c>
    </row>
    <row r="39" spans="3:7" ht="15.75">
      <c r="C39" s="12" t="s">
        <v>365</v>
      </c>
      <c r="D39" s="13" t="s">
        <v>368</v>
      </c>
      <c r="E39" s="14">
        <v>68223</v>
      </c>
      <c r="F39" s="14">
        <v>68223</v>
      </c>
      <c r="G39" s="15">
        <f t="shared" si="0"/>
        <v>1</v>
      </c>
    </row>
    <row r="40" spans="3:7" ht="15.75">
      <c r="C40" s="12" t="s">
        <v>45</v>
      </c>
      <c r="D40" s="13" t="s">
        <v>46</v>
      </c>
      <c r="E40" s="14">
        <v>41304611</v>
      </c>
      <c r="F40" s="14">
        <v>41304611</v>
      </c>
      <c r="G40" s="15">
        <f t="shared" si="0"/>
        <v>1</v>
      </c>
    </row>
    <row r="41" spans="3:7" ht="15.75">
      <c r="C41" s="12" t="s">
        <v>369</v>
      </c>
      <c r="D41" s="13" t="s">
        <v>371</v>
      </c>
      <c r="E41" s="14">
        <v>1632669</v>
      </c>
      <c r="F41" s="14">
        <v>1534628.52</v>
      </c>
      <c r="G41" s="15">
        <f t="shared" si="0"/>
        <v>0.93995079223039091</v>
      </c>
    </row>
    <row r="42" spans="3:7" ht="15.75">
      <c r="C42" s="12" t="s">
        <v>370</v>
      </c>
      <c r="D42" s="13" t="s">
        <v>372</v>
      </c>
      <c r="E42" s="14">
        <v>230</v>
      </c>
      <c r="F42" s="14">
        <v>230.79</v>
      </c>
      <c r="G42" s="15">
        <f t="shared" si="0"/>
        <v>1.0034347826086956</v>
      </c>
    </row>
    <row r="43" spans="3:7" ht="63">
      <c r="C43" s="12" t="s">
        <v>260</v>
      </c>
      <c r="D43" s="13" t="s">
        <v>262</v>
      </c>
      <c r="E43" s="14">
        <v>400000</v>
      </c>
      <c r="F43" s="14">
        <v>400000</v>
      </c>
      <c r="G43" s="15">
        <f t="shared" si="0"/>
        <v>1</v>
      </c>
    </row>
    <row r="44" spans="3:7" ht="63">
      <c r="C44" s="12" t="s">
        <v>373</v>
      </c>
      <c r="D44" s="13" t="s">
        <v>374</v>
      </c>
      <c r="E44" s="14">
        <v>933000</v>
      </c>
      <c r="F44" s="14">
        <v>933000</v>
      </c>
      <c r="G44" s="15">
        <f t="shared" si="0"/>
        <v>1</v>
      </c>
    </row>
    <row r="45" spans="3:7" ht="63">
      <c r="C45" s="12" t="s">
        <v>261</v>
      </c>
      <c r="D45" s="13" t="s">
        <v>263</v>
      </c>
      <c r="E45" s="14">
        <v>75000</v>
      </c>
      <c r="F45" s="14">
        <v>58806.46</v>
      </c>
      <c r="G45" s="15">
        <f t="shared" si="0"/>
        <v>0.78408613333333332</v>
      </c>
    </row>
    <row r="46" spans="3:7" ht="47.25">
      <c r="C46" s="12" t="s">
        <v>375</v>
      </c>
      <c r="D46" s="13" t="s">
        <v>376</v>
      </c>
      <c r="E46" s="14">
        <v>1076613</v>
      </c>
      <c r="F46" s="14">
        <v>1076612.32</v>
      </c>
      <c r="G46" s="15">
        <f t="shared" si="0"/>
        <v>0.99999936838956993</v>
      </c>
    </row>
    <row r="47" spans="3:7" ht="18.75">
      <c r="C47" s="571" t="s">
        <v>47</v>
      </c>
      <c r="D47" s="572"/>
      <c r="E47" s="21">
        <f>SUM(E9:E46)</f>
        <v>70614964</v>
      </c>
      <c r="F47" s="21">
        <f>SUM(F9:F46)</f>
        <v>70530138.560000002</v>
      </c>
      <c r="G47" s="113">
        <f t="shared" si="0"/>
        <v>0.99879876112377541</v>
      </c>
    </row>
  </sheetData>
  <mergeCells count="3">
    <mergeCell ref="C3:G3"/>
    <mergeCell ref="C47:D47"/>
    <mergeCell ref="F1:G1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  <headerFooter>
    <oddFooter>&amp;C&amp;14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B2:I77"/>
  <sheetViews>
    <sheetView view="pageLayout" topLeftCell="C50" workbookViewId="0">
      <selection activeCell="D68" sqref="D68"/>
    </sheetView>
  </sheetViews>
  <sheetFormatPr defaultColWidth="10.28515625" defaultRowHeight="15.75"/>
  <cols>
    <col min="1" max="1" width="10.28515625" style="22"/>
    <col min="2" max="2" width="7.140625" style="22" customWidth="1"/>
    <col min="3" max="3" width="48.7109375" style="22" customWidth="1"/>
    <col min="4" max="4" width="18.42578125" style="22" customWidth="1"/>
    <col min="5" max="5" width="16.7109375" style="22" customWidth="1"/>
    <col min="6" max="6" width="8.7109375" style="22" customWidth="1"/>
    <col min="7" max="8" width="15.42578125" style="22" customWidth="1"/>
    <col min="9" max="9" width="13.5703125" style="22" customWidth="1"/>
    <col min="10" max="16384" width="10.28515625" style="22"/>
  </cols>
  <sheetData>
    <row r="2" spans="2:8">
      <c r="G2" s="114"/>
    </row>
    <row r="4" spans="2:8" ht="64.5" customHeight="1">
      <c r="G4" s="574" t="s">
        <v>353</v>
      </c>
      <c r="H4" s="574"/>
    </row>
    <row r="7" spans="2:8" ht="18.75" customHeight="1">
      <c r="B7" s="581" t="s">
        <v>83</v>
      </c>
      <c r="C7" s="520"/>
      <c r="D7" s="520"/>
      <c r="E7" s="520"/>
      <c r="F7" s="520"/>
      <c r="G7" s="520"/>
      <c r="H7" s="520"/>
    </row>
    <row r="8" spans="2:8" ht="18.75">
      <c r="C8" s="45" t="s">
        <v>82</v>
      </c>
      <c r="F8" s="44"/>
    </row>
    <row r="9" spans="2:8" ht="17.25" customHeight="1">
      <c r="B9" s="582" t="s">
        <v>77</v>
      </c>
      <c r="C9" s="582" t="s">
        <v>76</v>
      </c>
      <c r="D9" s="582" t="s">
        <v>75</v>
      </c>
      <c r="E9" s="582" t="s">
        <v>3</v>
      </c>
      <c r="F9" s="582" t="s">
        <v>359</v>
      </c>
      <c r="G9" s="582" t="s">
        <v>81</v>
      </c>
      <c r="H9" s="582" t="s">
        <v>80</v>
      </c>
    </row>
    <row r="10" spans="2:8" ht="14.25" customHeight="1">
      <c r="B10" s="583"/>
      <c r="C10" s="583"/>
      <c r="D10" s="583"/>
      <c r="E10" s="583"/>
      <c r="F10" s="583"/>
      <c r="G10" s="583"/>
      <c r="H10" s="583"/>
    </row>
    <row r="11" spans="2:8" ht="17.25" customHeight="1">
      <c r="B11" s="584"/>
      <c r="C11" s="584"/>
      <c r="D11" s="584"/>
      <c r="E11" s="584"/>
      <c r="F11" s="584"/>
      <c r="G11" s="584"/>
      <c r="H11" s="584"/>
    </row>
    <row r="12" spans="2:8" ht="19.5" customHeight="1">
      <c r="B12" s="26" t="s">
        <v>73</v>
      </c>
      <c r="C12" s="25" t="s">
        <v>72</v>
      </c>
      <c r="D12" s="24">
        <f>SUM(D13:D19)</f>
        <v>17598502</v>
      </c>
      <c r="E12" s="24">
        <f>SUM(E13:E19)</f>
        <v>17556715.82</v>
      </c>
      <c r="F12" s="31">
        <f t="shared" ref="F12:F29" si="0">+E12/D12*100</f>
        <v>99.762558313201893</v>
      </c>
      <c r="G12" s="24">
        <f>SUM(G13:G19)</f>
        <v>12107.57</v>
      </c>
      <c r="H12" s="24">
        <f>SUM(H13:H19)</f>
        <v>50723.240000000005</v>
      </c>
    </row>
    <row r="13" spans="2:8" ht="14.25" customHeight="1">
      <c r="B13" s="40" t="s">
        <v>57</v>
      </c>
      <c r="C13" s="36" t="s">
        <v>71</v>
      </c>
      <c r="D13" s="38">
        <v>6751902</v>
      </c>
      <c r="E13" s="35">
        <v>7155569</v>
      </c>
      <c r="F13" s="39">
        <f t="shared" si="0"/>
        <v>105.97856722446504</v>
      </c>
      <c r="G13" s="35">
        <v>0</v>
      </c>
      <c r="H13" s="38">
        <v>34324</v>
      </c>
    </row>
    <row r="14" spans="2:8" ht="14.25" customHeight="1">
      <c r="B14" s="37" t="s">
        <v>55</v>
      </c>
      <c r="C14" s="36" t="s">
        <v>70</v>
      </c>
      <c r="D14" s="33">
        <v>190000</v>
      </c>
      <c r="E14" s="35">
        <v>202693.98</v>
      </c>
      <c r="F14" s="34">
        <f t="shared" si="0"/>
        <v>106.68104210526317</v>
      </c>
      <c r="G14" s="35">
        <v>0</v>
      </c>
      <c r="H14" s="33">
        <v>0.48</v>
      </c>
    </row>
    <row r="15" spans="2:8" ht="15.75" customHeight="1">
      <c r="B15" s="37" t="s">
        <v>54</v>
      </c>
      <c r="C15" s="43" t="s">
        <v>69</v>
      </c>
      <c r="D15" s="33">
        <v>1711830</v>
      </c>
      <c r="E15" s="35">
        <v>1677266.05</v>
      </c>
      <c r="F15" s="34">
        <f t="shared" si="0"/>
        <v>97.980877189907872</v>
      </c>
      <c r="G15" s="35">
        <v>0</v>
      </c>
      <c r="H15" s="33">
        <v>0</v>
      </c>
    </row>
    <row r="16" spans="2:8" ht="18.75" customHeight="1">
      <c r="B16" s="37" t="s">
        <v>52</v>
      </c>
      <c r="C16" s="36" t="s">
        <v>266</v>
      </c>
      <c r="D16" s="33">
        <v>145593</v>
      </c>
      <c r="E16" s="35">
        <v>145596.43</v>
      </c>
      <c r="F16" s="34">
        <f t="shared" si="0"/>
        <v>100.00235588249436</v>
      </c>
      <c r="G16" s="35">
        <v>0</v>
      </c>
      <c r="H16" s="33">
        <v>0</v>
      </c>
    </row>
    <row r="17" spans="2:9" ht="16.5" customHeight="1">
      <c r="B17" s="37" t="s">
        <v>68</v>
      </c>
      <c r="C17" s="36" t="s">
        <v>372</v>
      </c>
      <c r="D17" s="33">
        <v>2901046</v>
      </c>
      <c r="E17" s="35">
        <v>2458900.0299999998</v>
      </c>
      <c r="F17" s="34">
        <f t="shared" si="0"/>
        <v>84.759084481942025</v>
      </c>
      <c r="G17" s="35">
        <v>0</v>
      </c>
      <c r="H17" s="33">
        <v>0</v>
      </c>
    </row>
    <row r="18" spans="2:9" ht="14.25" customHeight="1">
      <c r="B18" s="37" t="s">
        <v>579</v>
      </c>
      <c r="C18" s="36" t="s">
        <v>581</v>
      </c>
      <c r="D18" s="33">
        <v>400000</v>
      </c>
      <c r="E18" s="35">
        <v>400000</v>
      </c>
      <c r="F18" s="34">
        <f t="shared" si="0"/>
        <v>100</v>
      </c>
      <c r="G18" s="35">
        <v>0</v>
      </c>
      <c r="H18" s="33">
        <v>0</v>
      </c>
    </row>
    <row r="19" spans="2:9">
      <c r="B19" s="37" t="s">
        <v>580</v>
      </c>
      <c r="C19" s="43" t="s">
        <v>67</v>
      </c>
      <c r="D19" s="33">
        <v>5498131</v>
      </c>
      <c r="E19" s="35">
        <v>5516690.3300000001</v>
      </c>
      <c r="F19" s="34">
        <f t="shared" si="0"/>
        <v>100.33755707166672</v>
      </c>
      <c r="G19" s="35">
        <v>12107.57</v>
      </c>
      <c r="H19" s="33">
        <v>16398.759999999998</v>
      </c>
    </row>
    <row r="20" spans="2:9">
      <c r="B20" s="29" t="s">
        <v>66</v>
      </c>
      <c r="C20" s="28" t="s">
        <v>65</v>
      </c>
      <c r="D20" s="24">
        <v>9448763</v>
      </c>
      <c r="E20" s="27">
        <v>9406096.6999999993</v>
      </c>
      <c r="F20" s="42">
        <f t="shared" si="0"/>
        <v>99.548445653679735</v>
      </c>
      <c r="G20" s="27">
        <v>0</v>
      </c>
      <c r="H20" s="24">
        <v>0</v>
      </c>
    </row>
    <row r="21" spans="2:9">
      <c r="B21" s="26" t="s">
        <v>64</v>
      </c>
      <c r="C21" s="25" t="s">
        <v>63</v>
      </c>
      <c r="D21" s="27">
        <v>1641395</v>
      </c>
      <c r="E21" s="24">
        <v>1641356.01</v>
      </c>
      <c r="F21" s="31">
        <f t="shared" si="0"/>
        <v>99.997624581529735</v>
      </c>
      <c r="G21" s="24">
        <v>0</v>
      </c>
      <c r="H21" s="41">
        <v>0</v>
      </c>
      <c r="I21" s="23"/>
    </row>
    <row r="22" spans="2:9">
      <c r="B22" s="26" t="s">
        <v>62</v>
      </c>
      <c r="C22" s="25" t="s">
        <v>356</v>
      </c>
      <c r="D22" s="27">
        <v>109200</v>
      </c>
      <c r="E22" s="24">
        <v>109199.94</v>
      </c>
      <c r="F22" s="31">
        <f t="shared" si="0"/>
        <v>99.999945054945059</v>
      </c>
      <c r="G22" s="24">
        <v>0</v>
      </c>
      <c r="H22" s="41">
        <v>0</v>
      </c>
      <c r="I22" s="23"/>
    </row>
    <row r="23" spans="2:9" ht="15.75" customHeight="1">
      <c r="B23" s="26" t="s">
        <v>60</v>
      </c>
      <c r="C23" s="25" t="s">
        <v>61</v>
      </c>
      <c r="D23" s="27">
        <v>444270</v>
      </c>
      <c r="E23" s="24">
        <v>443936.09</v>
      </c>
      <c r="F23" s="31">
        <f t="shared" si="0"/>
        <v>99.924840749994388</v>
      </c>
      <c r="G23" s="24">
        <v>0</v>
      </c>
      <c r="H23" s="41">
        <v>0</v>
      </c>
    </row>
    <row r="24" spans="2:9">
      <c r="B24" s="26" t="s">
        <v>59</v>
      </c>
      <c r="C24" s="25" t="s">
        <v>58</v>
      </c>
      <c r="D24" s="27">
        <f>SUM(D25:D28)</f>
        <v>41372834</v>
      </c>
      <c r="E24" s="24">
        <f>+E25+E27+E28+E26</f>
        <v>41372834</v>
      </c>
      <c r="F24" s="31">
        <f t="shared" si="0"/>
        <v>100</v>
      </c>
      <c r="G24" s="24">
        <f>SUM(G25:G28)</f>
        <v>0</v>
      </c>
      <c r="H24" s="41">
        <f>SUM(H25:H28)</f>
        <v>0</v>
      </c>
    </row>
    <row r="25" spans="2:9">
      <c r="B25" s="40" t="s">
        <v>57</v>
      </c>
      <c r="C25" s="36" t="s">
        <v>56</v>
      </c>
      <c r="D25" s="38">
        <v>31189092</v>
      </c>
      <c r="E25" s="35">
        <v>31189092</v>
      </c>
      <c r="F25" s="39">
        <f t="shared" si="0"/>
        <v>100</v>
      </c>
      <c r="G25" s="38">
        <v>0</v>
      </c>
      <c r="H25" s="38">
        <v>0</v>
      </c>
    </row>
    <row r="26" spans="2:9">
      <c r="B26" s="37" t="s">
        <v>55</v>
      </c>
      <c r="C26" s="36" t="s">
        <v>357</v>
      </c>
      <c r="D26" s="33">
        <v>68223</v>
      </c>
      <c r="E26" s="35">
        <v>68223</v>
      </c>
      <c r="F26" s="34">
        <f t="shared" si="0"/>
        <v>100</v>
      </c>
      <c r="G26" s="33">
        <v>0</v>
      </c>
      <c r="H26" s="33"/>
    </row>
    <row r="27" spans="2:9">
      <c r="B27" s="37" t="s">
        <v>54</v>
      </c>
      <c r="C27" s="36" t="s">
        <v>53</v>
      </c>
      <c r="D27" s="33">
        <v>8889924</v>
      </c>
      <c r="E27" s="35">
        <v>8889924</v>
      </c>
      <c r="F27" s="34">
        <f t="shared" si="0"/>
        <v>100</v>
      </c>
      <c r="G27" s="33">
        <v>0</v>
      </c>
      <c r="H27" s="33">
        <v>0</v>
      </c>
    </row>
    <row r="28" spans="2:9">
      <c r="B28" s="37" t="s">
        <v>52</v>
      </c>
      <c r="C28" s="36" t="s">
        <v>51</v>
      </c>
      <c r="D28" s="33">
        <v>1225595</v>
      </c>
      <c r="E28" s="35">
        <v>1225595</v>
      </c>
      <c r="F28" s="34">
        <f t="shared" si="0"/>
        <v>100</v>
      </c>
      <c r="G28" s="33">
        <v>0</v>
      </c>
      <c r="H28" s="32">
        <v>0</v>
      </c>
    </row>
    <row r="29" spans="2:9" ht="20.25" customHeight="1">
      <c r="B29" s="577" t="s">
        <v>50</v>
      </c>
      <c r="C29" s="578"/>
      <c r="D29" s="27">
        <f>+D12+D20+D21+D23+D24+D22</f>
        <v>70614964</v>
      </c>
      <c r="E29" s="24">
        <f>+E12+E20+E21+E23+E24+E22</f>
        <v>70530138.560000002</v>
      </c>
      <c r="F29" s="31">
        <f t="shared" si="0"/>
        <v>99.879876112377545</v>
      </c>
      <c r="G29" s="24">
        <f>+G12+G20+G21+G23+G24</f>
        <v>12107.57</v>
      </c>
      <c r="H29" s="24">
        <f>+H12+H20+H21+H23+H24</f>
        <v>50723.240000000005</v>
      </c>
    </row>
    <row r="30" spans="2:9" ht="33.75" customHeight="1">
      <c r="B30" s="575" t="s">
        <v>358</v>
      </c>
      <c r="C30" s="575"/>
      <c r="D30" s="575"/>
      <c r="E30" s="579" t="s">
        <v>566</v>
      </c>
      <c r="F30" s="579"/>
      <c r="G30" s="579"/>
      <c r="H30" s="579"/>
    </row>
    <row r="31" spans="2:9">
      <c r="B31" s="576"/>
      <c r="C31" s="576"/>
      <c r="D31" s="576"/>
      <c r="E31" s="580"/>
      <c r="F31" s="580"/>
      <c r="G31" s="580"/>
      <c r="H31" s="580"/>
    </row>
    <row r="32" spans="2:9">
      <c r="B32" s="576"/>
      <c r="C32" s="576"/>
      <c r="D32" s="576"/>
      <c r="E32" s="580"/>
      <c r="F32" s="580"/>
      <c r="G32" s="580"/>
      <c r="H32" s="580"/>
    </row>
    <row r="33" spans="2:8" ht="63" customHeight="1">
      <c r="B33" s="576"/>
      <c r="C33" s="576"/>
      <c r="D33" s="576"/>
      <c r="E33" s="580"/>
      <c r="F33" s="580"/>
      <c r="G33" s="580"/>
      <c r="H33" s="580"/>
    </row>
    <row r="71" spans="2:4">
      <c r="B71" s="26" t="s">
        <v>73</v>
      </c>
      <c r="C71" s="25" t="s">
        <v>79</v>
      </c>
      <c r="D71" s="24">
        <v>17624938.82</v>
      </c>
    </row>
    <row r="72" spans="2:4">
      <c r="B72" s="26" t="s">
        <v>66</v>
      </c>
      <c r="C72" s="28" t="s">
        <v>356</v>
      </c>
      <c r="D72" s="24">
        <v>109199.94</v>
      </c>
    </row>
    <row r="73" spans="2:4">
      <c r="B73" s="29" t="s">
        <v>64</v>
      </c>
      <c r="C73" s="28" t="s">
        <v>65</v>
      </c>
      <c r="D73" s="24">
        <f>+E20</f>
        <v>9406096.6999999993</v>
      </c>
    </row>
    <row r="74" spans="2:4">
      <c r="B74" s="26" t="s">
        <v>62</v>
      </c>
      <c r="C74" s="25" t="s">
        <v>63</v>
      </c>
      <c r="D74" s="24">
        <f>+E21</f>
        <v>1641356.01</v>
      </c>
    </row>
    <row r="75" spans="2:4">
      <c r="B75" s="26" t="s">
        <v>60</v>
      </c>
      <c r="C75" s="25" t="s">
        <v>61</v>
      </c>
      <c r="D75" s="24">
        <f>+E23</f>
        <v>443936.09</v>
      </c>
    </row>
    <row r="76" spans="2:4">
      <c r="B76" s="26" t="s">
        <v>268</v>
      </c>
      <c r="C76" s="25" t="s">
        <v>78</v>
      </c>
      <c r="D76" s="24">
        <f t="shared" ref="D76" si="1">+E24</f>
        <v>41372834</v>
      </c>
    </row>
    <row r="77" spans="2:4">
      <c r="D77" s="23">
        <f>SUM(D71:D76)</f>
        <v>70598361.560000002</v>
      </c>
    </row>
  </sheetData>
  <mergeCells count="12">
    <mergeCell ref="G4:H4"/>
    <mergeCell ref="B30:D33"/>
    <mergeCell ref="B29:C29"/>
    <mergeCell ref="E30:H33"/>
    <mergeCell ref="B7:H7"/>
    <mergeCell ref="B9:B11"/>
    <mergeCell ref="C9:C11"/>
    <mergeCell ref="D9:D11"/>
    <mergeCell ref="E9:E11"/>
    <mergeCell ref="F9:F11"/>
    <mergeCell ref="G9:G11"/>
    <mergeCell ref="H9:H11"/>
  </mergeCells>
  <pageMargins left="0.70866141732283472" right="0.70866141732283472" top="0.74803149606299213" bottom="0.74803149606299213" header="0.31496062992125984" footer="0.31496062992125984"/>
  <pageSetup paperSize="9" scale="60" firstPageNumber="13" orientation="portrait" useFirstPageNumber="1" horizontalDpi="4294967292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93"/>
  <sheetViews>
    <sheetView showGridLines="0" workbookViewId="0">
      <selection activeCell="E10" sqref="E10"/>
    </sheetView>
  </sheetViews>
  <sheetFormatPr defaultRowHeight="12.75"/>
  <cols>
    <col min="1" max="1" width="2.140625" style="461" customWidth="1"/>
    <col min="2" max="2" width="8.7109375" style="461" customWidth="1"/>
    <col min="3" max="4" width="10.85546875" style="461" customWidth="1"/>
    <col min="5" max="5" width="50.42578125" style="461" customWidth="1"/>
    <col min="6" max="6" width="18.5703125" style="461" customWidth="1"/>
    <col min="7" max="7" width="17.28515625" style="461" customWidth="1"/>
    <col min="8" max="8" width="8.140625" style="461" customWidth="1"/>
    <col min="9" max="256" width="9.140625" style="461"/>
    <col min="257" max="257" width="2.140625" style="461" customWidth="1"/>
    <col min="258" max="258" width="8.7109375" style="461" customWidth="1"/>
    <col min="259" max="260" width="10.85546875" style="461" customWidth="1"/>
    <col min="261" max="261" width="50.42578125" style="461" customWidth="1"/>
    <col min="262" max="262" width="18.5703125" style="461" customWidth="1"/>
    <col min="263" max="263" width="17.28515625" style="461" customWidth="1"/>
    <col min="264" max="264" width="8.140625" style="461" customWidth="1"/>
    <col min="265" max="512" width="9.140625" style="461"/>
    <col min="513" max="513" width="2.140625" style="461" customWidth="1"/>
    <col min="514" max="514" width="8.7109375" style="461" customWidth="1"/>
    <col min="515" max="516" width="10.85546875" style="461" customWidth="1"/>
    <col min="517" max="517" width="50.42578125" style="461" customWidth="1"/>
    <col min="518" max="518" width="18.5703125" style="461" customWidth="1"/>
    <col min="519" max="519" width="17.28515625" style="461" customWidth="1"/>
    <col min="520" max="520" width="8.140625" style="461" customWidth="1"/>
    <col min="521" max="768" width="9.140625" style="461"/>
    <col min="769" max="769" width="2.140625" style="461" customWidth="1"/>
    <col min="770" max="770" width="8.7109375" style="461" customWidth="1"/>
    <col min="771" max="772" width="10.85546875" style="461" customWidth="1"/>
    <col min="773" max="773" width="50.42578125" style="461" customWidth="1"/>
    <col min="774" max="774" width="18.5703125" style="461" customWidth="1"/>
    <col min="775" max="775" width="17.28515625" style="461" customWidth="1"/>
    <col min="776" max="776" width="8.140625" style="461" customWidth="1"/>
    <col min="777" max="1024" width="9.140625" style="461"/>
    <col min="1025" max="1025" width="2.140625" style="461" customWidth="1"/>
    <col min="1026" max="1026" width="8.7109375" style="461" customWidth="1"/>
    <col min="1027" max="1028" width="10.85546875" style="461" customWidth="1"/>
    <col min="1029" max="1029" width="50.42578125" style="461" customWidth="1"/>
    <col min="1030" max="1030" width="18.5703125" style="461" customWidth="1"/>
    <col min="1031" max="1031" width="17.28515625" style="461" customWidth="1"/>
    <col min="1032" max="1032" width="8.140625" style="461" customWidth="1"/>
    <col min="1033" max="1280" width="9.140625" style="461"/>
    <col min="1281" max="1281" width="2.140625" style="461" customWidth="1"/>
    <col min="1282" max="1282" width="8.7109375" style="461" customWidth="1"/>
    <col min="1283" max="1284" width="10.85546875" style="461" customWidth="1"/>
    <col min="1285" max="1285" width="50.42578125" style="461" customWidth="1"/>
    <col min="1286" max="1286" width="18.5703125" style="461" customWidth="1"/>
    <col min="1287" max="1287" width="17.28515625" style="461" customWidth="1"/>
    <col min="1288" max="1288" width="8.140625" style="461" customWidth="1"/>
    <col min="1289" max="1536" width="9.140625" style="461"/>
    <col min="1537" max="1537" width="2.140625" style="461" customWidth="1"/>
    <col min="1538" max="1538" width="8.7109375" style="461" customWidth="1"/>
    <col min="1539" max="1540" width="10.85546875" style="461" customWidth="1"/>
    <col min="1541" max="1541" width="50.42578125" style="461" customWidth="1"/>
    <col min="1542" max="1542" width="18.5703125" style="461" customWidth="1"/>
    <col min="1543" max="1543" width="17.28515625" style="461" customWidth="1"/>
    <col min="1544" max="1544" width="8.140625" style="461" customWidth="1"/>
    <col min="1545" max="1792" width="9.140625" style="461"/>
    <col min="1793" max="1793" width="2.140625" style="461" customWidth="1"/>
    <col min="1794" max="1794" width="8.7109375" style="461" customWidth="1"/>
    <col min="1795" max="1796" width="10.85546875" style="461" customWidth="1"/>
    <col min="1797" max="1797" width="50.42578125" style="461" customWidth="1"/>
    <col min="1798" max="1798" width="18.5703125" style="461" customWidth="1"/>
    <col min="1799" max="1799" width="17.28515625" style="461" customWidth="1"/>
    <col min="1800" max="1800" width="8.140625" style="461" customWidth="1"/>
    <col min="1801" max="2048" width="9.140625" style="461"/>
    <col min="2049" max="2049" width="2.140625" style="461" customWidth="1"/>
    <col min="2050" max="2050" width="8.7109375" style="461" customWidth="1"/>
    <col min="2051" max="2052" width="10.85546875" style="461" customWidth="1"/>
    <col min="2053" max="2053" width="50.42578125" style="461" customWidth="1"/>
    <col min="2054" max="2054" width="18.5703125" style="461" customWidth="1"/>
    <col min="2055" max="2055" width="17.28515625" style="461" customWidth="1"/>
    <col min="2056" max="2056" width="8.140625" style="461" customWidth="1"/>
    <col min="2057" max="2304" width="9.140625" style="461"/>
    <col min="2305" max="2305" width="2.140625" style="461" customWidth="1"/>
    <col min="2306" max="2306" width="8.7109375" style="461" customWidth="1"/>
    <col min="2307" max="2308" width="10.85546875" style="461" customWidth="1"/>
    <col min="2309" max="2309" width="50.42578125" style="461" customWidth="1"/>
    <col min="2310" max="2310" width="18.5703125" style="461" customWidth="1"/>
    <col min="2311" max="2311" width="17.28515625" style="461" customWidth="1"/>
    <col min="2312" max="2312" width="8.140625" style="461" customWidth="1"/>
    <col min="2313" max="2560" width="9.140625" style="461"/>
    <col min="2561" max="2561" width="2.140625" style="461" customWidth="1"/>
    <col min="2562" max="2562" width="8.7109375" style="461" customWidth="1"/>
    <col min="2563" max="2564" width="10.85546875" style="461" customWidth="1"/>
    <col min="2565" max="2565" width="50.42578125" style="461" customWidth="1"/>
    <col min="2566" max="2566" width="18.5703125" style="461" customWidth="1"/>
    <col min="2567" max="2567" width="17.28515625" style="461" customWidth="1"/>
    <col min="2568" max="2568" width="8.140625" style="461" customWidth="1"/>
    <col min="2569" max="2816" width="9.140625" style="461"/>
    <col min="2817" max="2817" width="2.140625" style="461" customWidth="1"/>
    <col min="2818" max="2818" width="8.7109375" style="461" customWidth="1"/>
    <col min="2819" max="2820" width="10.85546875" style="461" customWidth="1"/>
    <col min="2821" max="2821" width="50.42578125" style="461" customWidth="1"/>
    <col min="2822" max="2822" width="18.5703125" style="461" customWidth="1"/>
    <col min="2823" max="2823" width="17.28515625" style="461" customWidth="1"/>
    <col min="2824" max="2824" width="8.140625" style="461" customWidth="1"/>
    <col min="2825" max="3072" width="9.140625" style="461"/>
    <col min="3073" max="3073" width="2.140625" style="461" customWidth="1"/>
    <col min="3074" max="3074" width="8.7109375" style="461" customWidth="1"/>
    <col min="3075" max="3076" width="10.85546875" style="461" customWidth="1"/>
    <col min="3077" max="3077" width="50.42578125" style="461" customWidth="1"/>
    <col min="3078" max="3078" width="18.5703125" style="461" customWidth="1"/>
    <col min="3079" max="3079" width="17.28515625" style="461" customWidth="1"/>
    <col min="3080" max="3080" width="8.140625" style="461" customWidth="1"/>
    <col min="3081" max="3328" width="9.140625" style="461"/>
    <col min="3329" max="3329" width="2.140625" style="461" customWidth="1"/>
    <col min="3330" max="3330" width="8.7109375" style="461" customWidth="1"/>
    <col min="3331" max="3332" width="10.85546875" style="461" customWidth="1"/>
    <col min="3333" max="3333" width="50.42578125" style="461" customWidth="1"/>
    <col min="3334" max="3334" width="18.5703125" style="461" customWidth="1"/>
    <col min="3335" max="3335" width="17.28515625" style="461" customWidth="1"/>
    <col min="3336" max="3336" width="8.140625" style="461" customWidth="1"/>
    <col min="3337" max="3584" width="9.140625" style="461"/>
    <col min="3585" max="3585" width="2.140625" style="461" customWidth="1"/>
    <col min="3586" max="3586" width="8.7109375" style="461" customWidth="1"/>
    <col min="3587" max="3588" width="10.85546875" style="461" customWidth="1"/>
    <col min="3589" max="3589" width="50.42578125" style="461" customWidth="1"/>
    <col min="3590" max="3590" width="18.5703125" style="461" customWidth="1"/>
    <col min="3591" max="3591" width="17.28515625" style="461" customWidth="1"/>
    <col min="3592" max="3592" width="8.140625" style="461" customWidth="1"/>
    <col min="3593" max="3840" width="9.140625" style="461"/>
    <col min="3841" max="3841" width="2.140625" style="461" customWidth="1"/>
    <col min="3842" max="3842" width="8.7109375" style="461" customWidth="1"/>
    <col min="3843" max="3844" width="10.85546875" style="461" customWidth="1"/>
    <col min="3845" max="3845" width="50.42578125" style="461" customWidth="1"/>
    <col min="3846" max="3846" width="18.5703125" style="461" customWidth="1"/>
    <col min="3847" max="3847" width="17.28515625" style="461" customWidth="1"/>
    <col min="3848" max="3848" width="8.140625" style="461" customWidth="1"/>
    <col min="3849" max="4096" width="9.140625" style="461"/>
    <col min="4097" max="4097" width="2.140625" style="461" customWidth="1"/>
    <col min="4098" max="4098" width="8.7109375" style="461" customWidth="1"/>
    <col min="4099" max="4100" width="10.85546875" style="461" customWidth="1"/>
    <col min="4101" max="4101" width="50.42578125" style="461" customWidth="1"/>
    <col min="4102" max="4102" width="18.5703125" style="461" customWidth="1"/>
    <col min="4103" max="4103" width="17.28515625" style="461" customWidth="1"/>
    <col min="4104" max="4104" width="8.140625" style="461" customWidth="1"/>
    <col min="4105" max="4352" width="9.140625" style="461"/>
    <col min="4353" max="4353" width="2.140625" style="461" customWidth="1"/>
    <col min="4354" max="4354" width="8.7109375" style="461" customWidth="1"/>
    <col min="4355" max="4356" width="10.85546875" style="461" customWidth="1"/>
    <col min="4357" max="4357" width="50.42578125" style="461" customWidth="1"/>
    <col min="4358" max="4358" width="18.5703125" style="461" customWidth="1"/>
    <col min="4359" max="4359" width="17.28515625" style="461" customWidth="1"/>
    <col min="4360" max="4360" width="8.140625" style="461" customWidth="1"/>
    <col min="4361" max="4608" width="9.140625" style="461"/>
    <col min="4609" max="4609" width="2.140625" style="461" customWidth="1"/>
    <col min="4610" max="4610" width="8.7109375" style="461" customWidth="1"/>
    <col min="4611" max="4612" width="10.85546875" style="461" customWidth="1"/>
    <col min="4613" max="4613" width="50.42578125" style="461" customWidth="1"/>
    <col min="4614" max="4614" width="18.5703125" style="461" customWidth="1"/>
    <col min="4615" max="4615" width="17.28515625" style="461" customWidth="1"/>
    <col min="4616" max="4616" width="8.140625" style="461" customWidth="1"/>
    <col min="4617" max="4864" width="9.140625" style="461"/>
    <col min="4865" max="4865" width="2.140625" style="461" customWidth="1"/>
    <col min="4866" max="4866" width="8.7109375" style="461" customWidth="1"/>
    <col min="4867" max="4868" width="10.85546875" style="461" customWidth="1"/>
    <col min="4869" max="4869" width="50.42578125" style="461" customWidth="1"/>
    <col min="4870" max="4870" width="18.5703125" style="461" customWidth="1"/>
    <col min="4871" max="4871" width="17.28515625" style="461" customWidth="1"/>
    <col min="4872" max="4872" width="8.140625" style="461" customWidth="1"/>
    <col min="4873" max="5120" width="9.140625" style="461"/>
    <col min="5121" max="5121" width="2.140625" style="461" customWidth="1"/>
    <col min="5122" max="5122" width="8.7109375" style="461" customWidth="1"/>
    <col min="5123" max="5124" width="10.85546875" style="461" customWidth="1"/>
    <col min="5125" max="5125" width="50.42578125" style="461" customWidth="1"/>
    <col min="5126" max="5126" width="18.5703125" style="461" customWidth="1"/>
    <col min="5127" max="5127" width="17.28515625" style="461" customWidth="1"/>
    <col min="5128" max="5128" width="8.140625" style="461" customWidth="1"/>
    <col min="5129" max="5376" width="9.140625" style="461"/>
    <col min="5377" max="5377" width="2.140625" style="461" customWidth="1"/>
    <col min="5378" max="5378" width="8.7109375" style="461" customWidth="1"/>
    <col min="5379" max="5380" width="10.85546875" style="461" customWidth="1"/>
    <col min="5381" max="5381" width="50.42578125" style="461" customWidth="1"/>
    <col min="5382" max="5382" width="18.5703125" style="461" customWidth="1"/>
    <col min="5383" max="5383" width="17.28515625" style="461" customWidth="1"/>
    <col min="5384" max="5384" width="8.140625" style="461" customWidth="1"/>
    <col min="5385" max="5632" width="9.140625" style="461"/>
    <col min="5633" max="5633" width="2.140625" style="461" customWidth="1"/>
    <col min="5634" max="5634" width="8.7109375" style="461" customWidth="1"/>
    <col min="5635" max="5636" width="10.85546875" style="461" customWidth="1"/>
    <col min="5637" max="5637" width="50.42578125" style="461" customWidth="1"/>
    <col min="5638" max="5638" width="18.5703125" style="461" customWidth="1"/>
    <col min="5639" max="5639" width="17.28515625" style="461" customWidth="1"/>
    <col min="5640" max="5640" width="8.140625" style="461" customWidth="1"/>
    <col min="5641" max="5888" width="9.140625" style="461"/>
    <col min="5889" max="5889" width="2.140625" style="461" customWidth="1"/>
    <col min="5890" max="5890" width="8.7109375" style="461" customWidth="1"/>
    <col min="5891" max="5892" width="10.85546875" style="461" customWidth="1"/>
    <col min="5893" max="5893" width="50.42578125" style="461" customWidth="1"/>
    <col min="5894" max="5894" width="18.5703125" style="461" customWidth="1"/>
    <col min="5895" max="5895" width="17.28515625" style="461" customWidth="1"/>
    <col min="5896" max="5896" width="8.140625" style="461" customWidth="1"/>
    <col min="5897" max="6144" width="9.140625" style="461"/>
    <col min="6145" max="6145" width="2.140625" style="461" customWidth="1"/>
    <col min="6146" max="6146" width="8.7109375" style="461" customWidth="1"/>
    <col min="6147" max="6148" width="10.85546875" style="461" customWidth="1"/>
    <col min="6149" max="6149" width="50.42578125" style="461" customWidth="1"/>
    <col min="6150" max="6150" width="18.5703125" style="461" customWidth="1"/>
    <col min="6151" max="6151" width="17.28515625" style="461" customWidth="1"/>
    <col min="6152" max="6152" width="8.140625" style="461" customWidth="1"/>
    <col min="6153" max="6400" width="9.140625" style="461"/>
    <col min="6401" max="6401" width="2.140625" style="461" customWidth="1"/>
    <col min="6402" max="6402" width="8.7109375" style="461" customWidth="1"/>
    <col min="6403" max="6404" width="10.85546875" style="461" customWidth="1"/>
    <col min="6405" max="6405" width="50.42578125" style="461" customWidth="1"/>
    <col min="6406" max="6406" width="18.5703125" style="461" customWidth="1"/>
    <col min="6407" max="6407" width="17.28515625" style="461" customWidth="1"/>
    <col min="6408" max="6408" width="8.140625" style="461" customWidth="1"/>
    <col min="6409" max="6656" width="9.140625" style="461"/>
    <col min="6657" max="6657" width="2.140625" style="461" customWidth="1"/>
    <col min="6658" max="6658" width="8.7109375" style="461" customWidth="1"/>
    <col min="6659" max="6660" width="10.85546875" style="461" customWidth="1"/>
    <col min="6661" max="6661" width="50.42578125" style="461" customWidth="1"/>
    <col min="6662" max="6662" width="18.5703125" style="461" customWidth="1"/>
    <col min="6663" max="6663" width="17.28515625" style="461" customWidth="1"/>
    <col min="6664" max="6664" width="8.140625" style="461" customWidth="1"/>
    <col min="6665" max="6912" width="9.140625" style="461"/>
    <col min="6913" max="6913" width="2.140625" style="461" customWidth="1"/>
    <col min="6914" max="6914" width="8.7109375" style="461" customWidth="1"/>
    <col min="6915" max="6916" width="10.85546875" style="461" customWidth="1"/>
    <col min="6917" max="6917" width="50.42578125" style="461" customWidth="1"/>
    <col min="6918" max="6918" width="18.5703125" style="461" customWidth="1"/>
    <col min="6919" max="6919" width="17.28515625" style="461" customWidth="1"/>
    <col min="6920" max="6920" width="8.140625" style="461" customWidth="1"/>
    <col min="6921" max="7168" width="9.140625" style="461"/>
    <col min="7169" max="7169" width="2.140625" style="461" customWidth="1"/>
    <col min="7170" max="7170" width="8.7109375" style="461" customWidth="1"/>
    <col min="7171" max="7172" width="10.85546875" style="461" customWidth="1"/>
    <col min="7173" max="7173" width="50.42578125" style="461" customWidth="1"/>
    <col min="7174" max="7174" width="18.5703125" style="461" customWidth="1"/>
    <col min="7175" max="7175" width="17.28515625" style="461" customWidth="1"/>
    <col min="7176" max="7176" width="8.140625" style="461" customWidth="1"/>
    <col min="7177" max="7424" width="9.140625" style="461"/>
    <col min="7425" max="7425" width="2.140625" style="461" customWidth="1"/>
    <col min="7426" max="7426" width="8.7109375" style="461" customWidth="1"/>
    <col min="7427" max="7428" width="10.85546875" style="461" customWidth="1"/>
    <col min="7429" max="7429" width="50.42578125" style="461" customWidth="1"/>
    <col min="7430" max="7430" width="18.5703125" style="461" customWidth="1"/>
    <col min="7431" max="7431" width="17.28515625" style="461" customWidth="1"/>
    <col min="7432" max="7432" width="8.140625" style="461" customWidth="1"/>
    <col min="7433" max="7680" width="9.140625" style="461"/>
    <col min="7681" max="7681" width="2.140625" style="461" customWidth="1"/>
    <col min="7682" max="7682" width="8.7109375" style="461" customWidth="1"/>
    <col min="7683" max="7684" width="10.85546875" style="461" customWidth="1"/>
    <col min="7685" max="7685" width="50.42578125" style="461" customWidth="1"/>
    <col min="7686" max="7686" width="18.5703125" style="461" customWidth="1"/>
    <col min="7687" max="7687" width="17.28515625" style="461" customWidth="1"/>
    <col min="7688" max="7688" width="8.140625" style="461" customWidth="1"/>
    <col min="7689" max="7936" width="9.140625" style="461"/>
    <col min="7937" max="7937" width="2.140625" style="461" customWidth="1"/>
    <col min="7938" max="7938" width="8.7109375" style="461" customWidth="1"/>
    <col min="7939" max="7940" width="10.85546875" style="461" customWidth="1"/>
    <col min="7941" max="7941" width="50.42578125" style="461" customWidth="1"/>
    <col min="7942" max="7942" width="18.5703125" style="461" customWidth="1"/>
    <col min="7943" max="7943" width="17.28515625" style="461" customWidth="1"/>
    <col min="7944" max="7944" width="8.140625" style="461" customWidth="1"/>
    <col min="7945" max="8192" width="9.140625" style="461"/>
    <col min="8193" max="8193" width="2.140625" style="461" customWidth="1"/>
    <col min="8194" max="8194" width="8.7109375" style="461" customWidth="1"/>
    <col min="8195" max="8196" width="10.85546875" style="461" customWidth="1"/>
    <col min="8197" max="8197" width="50.42578125" style="461" customWidth="1"/>
    <col min="8198" max="8198" width="18.5703125" style="461" customWidth="1"/>
    <col min="8199" max="8199" width="17.28515625" style="461" customWidth="1"/>
    <col min="8200" max="8200" width="8.140625" style="461" customWidth="1"/>
    <col min="8201" max="8448" width="9.140625" style="461"/>
    <col min="8449" max="8449" width="2.140625" style="461" customWidth="1"/>
    <col min="8450" max="8450" width="8.7109375" style="461" customWidth="1"/>
    <col min="8451" max="8452" width="10.85546875" style="461" customWidth="1"/>
    <col min="8453" max="8453" width="50.42578125" style="461" customWidth="1"/>
    <col min="8454" max="8454" width="18.5703125" style="461" customWidth="1"/>
    <col min="8455" max="8455" width="17.28515625" style="461" customWidth="1"/>
    <col min="8456" max="8456" width="8.140625" style="461" customWidth="1"/>
    <col min="8457" max="8704" width="9.140625" style="461"/>
    <col min="8705" max="8705" width="2.140625" style="461" customWidth="1"/>
    <col min="8706" max="8706" width="8.7109375" style="461" customWidth="1"/>
    <col min="8707" max="8708" width="10.85546875" style="461" customWidth="1"/>
    <col min="8709" max="8709" width="50.42578125" style="461" customWidth="1"/>
    <col min="8710" max="8710" width="18.5703125" style="461" customWidth="1"/>
    <col min="8711" max="8711" width="17.28515625" style="461" customWidth="1"/>
    <col min="8712" max="8712" width="8.140625" style="461" customWidth="1"/>
    <col min="8713" max="8960" width="9.140625" style="461"/>
    <col min="8961" max="8961" width="2.140625" style="461" customWidth="1"/>
    <col min="8962" max="8962" width="8.7109375" style="461" customWidth="1"/>
    <col min="8963" max="8964" width="10.85546875" style="461" customWidth="1"/>
    <col min="8965" max="8965" width="50.42578125" style="461" customWidth="1"/>
    <col min="8966" max="8966" width="18.5703125" style="461" customWidth="1"/>
    <col min="8967" max="8967" width="17.28515625" style="461" customWidth="1"/>
    <col min="8968" max="8968" width="8.140625" style="461" customWidth="1"/>
    <col min="8969" max="9216" width="9.140625" style="461"/>
    <col min="9217" max="9217" width="2.140625" style="461" customWidth="1"/>
    <col min="9218" max="9218" width="8.7109375" style="461" customWidth="1"/>
    <col min="9219" max="9220" width="10.85546875" style="461" customWidth="1"/>
    <col min="9221" max="9221" width="50.42578125" style="461" customWidth="1"/>
    <col min="9222" max="9222" width="18.5703125" style="461" customWidth="1"/>
    <col min="9223" max="9223" width="17.28515625" style="461" customWidth="1"/>
    <col min="9224" max="9224" width="8.140625" style="461" customWidth="1"/>
    <col min="9225" max="9472" width="9.140625" style="461"/>
    <col min="9473" max="9473" width="2.140625" style="461" customWidth="1"/>
    <col min="9474" max="9474" width="8.7109375" style="461" customWidth="1"/>
    <col min="9475" max="9476" width="10.85546875" style="461" customWidth="1"/>
    <col min="9477" max="9477" width="50.42578125" style="461" customWidth="1"/>
    <col min="9478" max="9478" width="18.5703125" style="461" customWidth="1"/>
    <col min="9479" max="9479" width="17.28515625" style="461" customWidth="1"/>
    <col min="9480" max="9480" width="8.140625" style="461" customWidth="1"/>
    <col min="9481" max="9728" width="9.140625" style="461"/>
    <col min="9729" max="9729" width="2.140625" style="461" customWidth="1"/>
    <col min="9730" max="9730" width="8.7109375" style="461" customWidth="1"/>
    <col min="9731" max="9732" width="10.85546875" style="461" customWidth="1"/>
    <col min="9733" max="9733" width="50.42578125" style="461" customWidth="1"/>
    <col min="9734" max="9734" width="18.5703125" style="461" customWidth="1"/>
    <col min="9735" max="9735" width="17.28515625" style="461" customWidth="1"/>
    <col min="9736" max="9736" width="8.140625" style="461" customWidth="1"/>
    <col min="9737" max="9984" width="9.140625" style="461"/>
    <col min="9985" max="9985" width="2.140625" style="461" customWidth="1"/>
    <col min="9986" max="9986" width="8.7109375" style="461" customWidth="1"/>
    <col min="9987" max="9988" width="10.85546875" style="461" customWidth="1"/>
    <col min="9989" max="9989" width="50.42578125" style="461" customWidth="1"/>
    <col min="9990" max="9990" width="18.5703125" style="461" customWidth="1"/>
    <col min="9991" max="9991" width="17.28515625" style="461" customWidth="1"/>
    <col min="9992" max="9992" width="8.140625" style="461" customWidth="1"/>
    <col min="9993" max="10240" width="9.140625" style="461"/>
    <col min="10241" max="10241" width="2.140625" style="461" customWidth="1"/>
    <col min="10242" max="10242" width="8.7109375" style="461" customWidth="1"/>
    <col min="10243" max="10244" width="10.85546875" style="461" customWidth="1"/>
    <col min="10245" max="10245" width="50.42578125" style="461" customWidth="1"/>
    <col min="10246" max="10246" width="18.5703125" style="461" customWidth="1"/>
    <col min="10247" max="10247" width="17.28515625" style="461" customWidth="1"/>
    <col min="10248" max="10248" width="8.140625" style="461" customWidth="1"/>
    <col min="10249" max="10496" width="9.140625" style="461"/>
    <col min="10497" max="10497" width="2.140625" style="461" customWidth="1"/>
    <col min="10498" max="10498" width="8.7109375" style="461" customWidth="1"/>
    <col min="10499" max="10500" width="10.85546875" style="461" customWidth="1"/>
    <col min="10501" max="10501" width="50.42578125" style="461" customWidth="1"/>
    <col min="10502" max="10502" width="18.5703125" style="461" customWidth="1"/>
    <col min="10503" max="10503" width="17.28515625" style="461" customWidth="1"/>
    <col min="10504" max="10504" width="8.140625" style="461" customWidth="1"/>
    <col min="10505" max="10752" width="9.140625" style="461"/>
    <col min="10753" max="10753" width="2.140625" style="461" customWidth="1"/>
    <col min="10754" max="10754" width="8.7109375" style="461" customWidth="1"/>
    <col min="10755" max="10756" width="10.85546875" style="461" customWidth="1"/>
    <col min="10757" max="10757" width="50.42578125" style="461" customWidth="1"/>
    <col min="10758" max="10758" width="18.5703125" style="461" customWidth="1"/>
    <col min="10759" max="10759" width="17.28515625" style="461" customWidth="1"/>
    <col min="10760" max="10760" width="8.140625" style="461" customWidth="1"/>
    <col min="10761" max="11008" width="9.140625" style="461"/>
    <col min="11009" max="11009" width="2.140625" style="461" customWidth="1"/>
    <col min="11010" max="11010" width="8.7109375" style="461" customWidth="1"/>
    <col min="11011" max="11012" width="10.85546875" style="461" customWidth="1"/>
    <col min="11013" max="11013" width="50.42578125" style="461" customWidth="1"/>
    <col min="11014" max="11014" width="18.5703125" style="461" customWidth="1"/>
    <col min="11015" max="11015" width="17.28515625" style="461" customWidth="1"/>
    <col min="11016" max="11016" width="8.140625" style="461" customWidth="1"/>
    <col min="11017" max="11264" width="9.140625" style="461"/>
    <col min="11265" max="11265" width="2.140625" style="461" customWidth="1"/>
    <col min="11266" max="11266" width="8.7109375" style="461" customWidth="1"/>
    <col min="11267" max="11268" width="10.85546875" style="461" customWidth="1"/>
    <col min="11269" max="11269" width="50.42578125" style="461" customWidth="1"/>
    <col min="11270" max="11270" width="18.5703125" style="461" customWidth="1"/>
    <col min="11271" max="11271" width="17.28515625" style="461" customWidth="1"/>
    <col min="11272" max="11272" width="8.140625" style="461" customWidth="1"/>
    <col min="11273" max="11520" width="9.140625" style="461"/>
    <col min="11521" max="11521" width="2.140625" style="461" customWidth="1"/>
    <col min="11522" max="11522" width="8.7109375" style="461" customWidth="1"/>
    <col min="11523" max="11524" width="10.85546875" style="461" customWidth="1"/>
    <col min="11525" max="11525" width="50.42578125" style="461" customWidth="1"/>
    <col min="11526" max="11526" width="18.5703125" style="461" customWidth="1"/>
    <col min="11527" max="11527" width="17.28515625" style="461" customWidth="1"/>
    <col min="11528" max="11528" width="8.140625" style="461" customWidth="1"/>
    <col min="11529" max="11776" width="9.140625" style="461"/>
    <col min="11777" max="11777" width="2.140625" style="461" customWidth="1"/>
    <col min="11778" max="11778" width="8.7109375" style="461" customWidth="1"/>
    <col min="11779" max="11780" width="10.85546875" style="461" customWidth="1"/>
    <col min="11781" max="11781" width="50.42578125" style="461" customWidth="1"/>
    <col min="11782" max="11782" width="18.5703125" style="461" customWidth="1"/>
    <col min="11783" max="11783" width="17.28515625" style="461" customWidth="1"/>
    <col min="11784" max="11784" width="8.140625" style="461" customWidth="1"/>
    <col min="11785" max="12032" width="9.140625" style="461"/>
    <col min="12033" max="12033" width="2.140625" style="461" customWidth="1"/>
    <col min="12034" max="12034" width="8.7109375" style="461" customWidth="1"/>
    <col min="12035" max="12036" width="10.85546875" style="461" customWidth="1"/>
    <col min="12037" max="12037" width="50.42578125" style="461" customWidth="1"/>
    <col min="12038" max="12038" width="18.5703125" style="461" customWidth="1"/>
    <col min="12039" max="12039" width="17.28515625" style="461" customWidth="1"/>
    <col min="12040" max="12040" width="8.140625" style="461" customWidth="1"/>
    <col min="12041" max="12288" width="9.140625" style="461"/>
    <col min="12289" max="12289" width="2.140625" style="461" customWidth="1"/>
    <col min="12290" max="12290" width="8.7109375" style="461" customWidth="1"/>
    <col min="12291" max="12292" width="10.85546875" style="461" customWidth="1"/>
    <col min="12293" max="12293" width="50.42578125" style="461" customWidth="1"/>
    <col min="12294" max="12294" width="18.5703125" style="461" customWidth="1"/>
    <col min="12295" max="12295" width="17.28515625" style="461" customWidth="1"/>
    <col min="12296" max="12296" width="8.140625" style="461" customWidth="1"/>
    <col min="12297" max="12544" width="9.140625" style="461"/>
    <col min="12545" max="12545" width="2.140625" style="461" customWidth="1"/>
    <col min="12546" max="12546" width="8.7109375" style="461" customWidth="1"/>
    <col min="12547" max="12548" width="10.85546875" style="461" customWidth="1"/>
    <col min="12549" max="12549" width="50.42578125" style="461" customWidth="1"/>
    <col min="12550" max="12550" width="18.5703125" style="461" customWidth="1"/>
    <col min="12551" max="12551" width="17.28515625" style="461" customWidth="1"/>
    <col min="12552" max="12552" width="8.140625" style="461" customWidth="1"/>
    <col min="12553" max="12800" width="9.140625" style="461"/>
    <col min="12801" max="12801" width="2.140625" style="461" customWidth="1"/>
    <col min="12802" max="12802" width="8.7109375" style="461" customWidth="1"/>
    <col min="12803" max="12804" width="10.85546875" style="461" customWidth="1"/>
    <col min="12805" max="12805" width="50.42578125" style="461" customWidth="1"/>
    <col min="12806" max="12806" width="18.5703125" style="461" customWidth="1"/>
    <col min="12807" max="12807" width="17.28515625" style="461" customWidth="1"/>
    <col min="12808" max="12808" width="8.140625" style="461" customWidth="1"/>
    <col min="12809" max="13056" width="9.140625" style="461"/>
    <col min="13057" max="13057" width="2.140625" style="461" customWidth="1"/>
    <col min="13058" max="13058" width="8.7109375" style="461" customWidth="1"/>
    <col min="13059" max="13060" width="10.85546875" style="461" customWidth="1"/>
    <col min="13061" max="13061" width="50.42578125" style="461" customWidth="1"/>
    <col min="13062" max="13062" width="18.5703125" style="461" customWidth="1"/>
    <col min="13063" max="13063" width="17.28515625" style="461" customWidth="1"/>
    <col min="13064" max="13064" width="8.140625" style="461" customWidth="1"/>
    <col min="13065" max="13312" width="9.140625" style="461"/>
    <col min="13313" max="13313" width="2.140625" style="461" customWidth="1"/>
    <col min="13314" max="13314" width="8.7109375" style="461" customWidth="1"/>
    <col min="13315" max="13316" width="10.85546875" style="461" customWidth="1"/>
    <col min="13317" max="13317" width="50.42578125" style="461" customWidth="1"/>
    <col min="13318" max="13318" width="18.5703125" style="461" customWidth="1"/>
    <col min="13319" max="13319" width="17.28515625" style="461" customWidth="1"/>
    <col min="13320" max="13320" width="8.140625" style="461" customWidth="1"/>
    <col min="13321" max="13568" width="9.140625" style="461"/>
    <col min="13569" max="13569" width="2.140625" style="461" customWidth="1"/>
    <col min="13570" max="13570" width="8.7109375" style="461" customWidth="1"/>
    <col min="13571" max="13572" width="10.85546875" style="461" customWidth="1"/>
    <col min="13573" max="13573" width="50.42578125" style="461" customWidth="1"/>
    <col min="13574" max="13574" width="18.5703125" style="461" customWidth="1"/>
    <col min="13575" max="13575" width="17.28515625" style="461" customWidth="1"/>
    <col min="13576" max="13576" width="8.140625" style="461" customWidth="1"/>
    <col min="13577" max="13824" width="9.140625" style="461"/>
    <col min="13825" max="13825" width="2.140625" style="461" customWidth="1"/>
    <col min="13826" max="13826" width="8.7109375" style="461" customWidth="1"/>
    <col min="13827" max="13828" width="10.85546875" style="461" customWidth="1"/>
    <col min="13829" max="13829" width="50.42578125" style="461" customWidth="1"/>
    <col min="13830" max="13830" width="18.5703125" style="461" customWidth="1"/>
    <col min="13831" max="13831" width="17.28515625" style="461" customWidth="1"/>
    <col min="13832" max="13832" width="8.140625" style="461" customWidth="1"/>
    <col min="13833" max="14080" width="9.140625" style="461"/>
    <col min="14081" max="14081" width="2.140625" style="461" customWidth="1"/>
    <col min="14082" max="14082" width="8.7109375" style="461" customWidth="1"/>
    <col min="14083" max="14084" width="10.85546875" style="461" customWidth="1"/>
    <col min="14085" max="14085" width="50.42578125" style="461" customWidth="1"/>
    <col min="14086" max="14086" width="18.5703125" style="461" customWidth="1"/>
    <col min="14087" max="14087" width="17.28515625" style="461" customWidth="1"/>
    <col min="14088" max="14088" width="8.140625" style="461" customWidth="1"/>
    <col min="14089" max="14336" width="9.140625" style="461"/>
    <col min="14337" max="14337" width="2.140625" style="461" customWidth="1"/>
    <col min="14338" max="14338" width="8.7109375" style="461" customWidth="1"/>
    <col min="14339" max="14340" width="10.85546875" style="461" customWidth="1"/>
    <col min="14341" max="14341" width="50.42578125" style="461" customWidth="1"/>
    <col min="14342" max="14342" width="18.5703125" style="461" customWidth="1"/>
    <col min="14343" max="14343" width="17.28515625" style="461" customWidth="1"/>
    <col min="14344" max="14344" width="8.140625" style="461" customWidth="1"/>
    <col min="14345" max="14592" width="9.140625" style="461"/>
    <col min="14593" max="14593" width="2.140625" style="461" customWidth="1"/>
    <col min="14594" max="14594" width="8.7109375" style="461" customWidth="1"/>
    <col min="14595" max="14596" width="10.85546875" style="461" customWidth="1"/>
    <col min="14597" max="14597" width="50.42578125" style="461" customWidth="1"/>
    <col min="14598" max="14598" width="18.5703125" style="461" customWidth="1"/>
    <col min="14599" max="14599" width="17.28515625" style="461" customWidth="1"/>
    <col min="14600" max="14600" width="8.140625" style="461" customWidth="1"/>
    <col min="14601" max="14848" width="9.140625" style="461"/>
    <col min="14849" max="14849" width="2.140625" style="461" customWidth="1"/>
    <col min="14850" max="14850" width="8.7109375" style="461" customWidth="1"/>
    <col min="14851" max="14852" width="10.85546875" style="461" customWidth="1"/>
    <col min="14853" max="14853" width="50.42578125" style="461" customWidth="1"/>
    <col min="14854" max="14854" width="18.5703125" style="461" customWidth="1"/>
    <col min="14855" max="14855" width="17.28515625" style="461" customWidth="1"/>
    <col min="14856" max="14856" width="8.140625" style="461" customWidth="1"/>
    <col min="14857" max="15104" width="9.140625" style="461"/>
    <col min="15105" max="15105" width="2.140625" style="461" customWidth="1"/>
    <col min="15106" max="15106" width="8.7109375" style="461" customWidth="1"/>
    <col min="15107" max="15108" width="10.85546875" style="461" customWidth="1"/>
    <col min="15109" max="15109" width="50.42578125" style="461" customWidth="1"/>
    <col min="15110" max="15110" width="18.5703125" style="461" customWidth="1"/>
    <col min="15111" max="15111" width="17.28515625" style="461" customWidth="1"/>
    <col min="15112" max="15112" width="8.140625" style="461" customWidth="1"/>
    <col min="15113" max="15360" width="9.140625" style="461"/>
    <col min="15361" max="15361" width="2.140625" style="461" customWidth="1"/>
    <col min="15362" max="15362" width="8.7109375" style="461" customWidth="1"/>
    <col min="15363" max="15364" width="10.85546875" style="461" customWidth="1"/>
    <col min="15365" max="15365" width="50.42578125" style="461" customWidth="1"/>
    <col min="15366" max="15366" width="18.5703125" style="461" customWidth="1"/>
    <col min="15367" max="15367" width="17.28515625" style="461" customWidth="1"/>
    <col min="15368" max="15368" width="8.140625" style="461" customWidth="1"/>
    <col min="15369" max="15616" width="9.140625" style="461"/>
    <col min="15617" max="15617" width="2.140625" style="461" customWidth="1"/>
    <col min="15618" max="15618" width="8.7109375" style="461" customWidth="1"/>
    <col min="15619" max="15620" width="10.85546875" style="461" customWidth="1"/>
    <col min="15621" max="15621" width="50.42578125" style="461" customWidth="1"/>
    <col min="15622" max="15622" width="18.5703125" style="461" customWidth="1"/>
    <col min="15623" max="15623" width="17.28515625" style="461" customWidth="1"/>
    <col min="15624" max="15624" width="8.140625" style="461" customWidth="1"/>
    <col min="15625" max="15872" width="9.140625" style="461"/>
    <col min="15873" max="15873" width="2.140625" style="461" customWidth="1"/>
    <col min="15874" max="15874" width="8.7109375" style="461" customWidth="1"/>
    <col min="15875" max="15876" width="10.85546875" style="461" customWidth="1"/>
    <col min="15877" max="15877" width="50.42578125" style="461" customWidth="1"/>
    <col min="15878" max="15878" width="18.5703125" style="461" customWidth="1"/>
    <col min="15879" max="15879" width="17.28515625" style="461" customWidth="1"/>
    <col min="15880" max="15880" width="8.140625" style="461" customWidth="1"/>
    <col min="15881" max="16128" width="9.140625" style="461"/>
    <col min="16129" max="16129" width="2.140625" style="461" customWidth="1"/>
    <col min="16130" max="16130" width="8.7109375" style="461" customWidth="1"/>
    <col min="16131" max="16132" width="10.85546875" style="461" customWidth="1"/>
    <col min="16133" max="16133" width="50.42578125" style="461" customWidth="1"/>
    <col min="16134" max="16134" width="18.5703125" style="461" customWidth="1"/>
    <col min="16135" max="16135" width="17.28515625" style="461" customWidth="1"/>
    <col min="16136" max="16136" width="8.140625" style="461" customWidth="1"/>
    <col min="16137" max="16384" width="9.140625" style="461"/>
  </cols>
  <sheetData>
    <row r="1" spans="1:8" ht="46.5" customHeight="1">
      <c r="A1" s="530"/>
      <c r="B1" s="530"/>
      <c r="C1" s="530"/>
      <c r="D1" s="530"/>
      <c r="E1" s="530"/>
      <c r="F1" s="530"/>
      <c r="G1" s="530"/>
    </row>
    <row r="2" spans="1:8" ht="59.25" customHeight="1">
      <c r="G2" s="531" t="s">
        <v>1455</v>
      </c>
      <c r="H2" s="532"/>
    </row>
    <row r="3" spans="1:8" ht="12" customHeight="1">
      <c r="G3" s="494"/>
      <c r="H3" s="495"/>
    </row>
    <row r="4" spans="1:8" ht="39.75" customHeight="1">
      <c r="B4" s="587" t="s">
        <v>1456</v>
      </c>
      <c r="C4" s="587"/>
      <c r="D4" s="587"/>
      <c r="E4" s="587"/>
      <c r="F4" s="587"/>
      <c r="G4" s="587"/>
    </row>
    <row r="5" spans="1:8" ht="5.25" customHeight="1">
      <c r="A5" s="530"/>
      <c r="B5" s="530"/>
      <c r="C5" s="530"/>
      <c r="D5" s="530"/>
      <c r="E5" s="530"/>
      <c r="F5" s="530"/>
      <c r="G5" s="530"/>
    </row>
    <row r="6" spans="1:8" ht="17.100000000000001" customHeight="1">
      <c r="B6" s="496" t="s">
        <v>110</v>
      </c>
      <c r="C6" s="496" t="s">
        <v>258</v>
      </c>
      <c r="D6" s="496" t="s">
        <v>435</v>
      </c>
      <c r="E6" s="497" t="s">
        <v>302</v>
      </c>
      <c r="F6" s="498" t="s">
        <v>108</v>
      </c>
      <c r="G6" s="499" t="s">
        <v>3</v>
      </c>
      <c r="H6" s="499" t="s">
        <v>447</v>
      </c>
    </row>
    <row r="7" spans="1:8" ht="17.100000000000001" customHeight="1">
      <c r="B7" s="464" t="s">
        <v>107</v>
      </c>
      <c r="C7" s="464"/>
      <c r="D7" s="464"/>
      <c r="E7" s="465" t="s">
        <v>106</v>
      </c>
      <c r="F7" s="500" t="s">
        <v>683</v>
      </c>
      <c r="G7" s="501">
        <v>34872.69</v>
      </c>
      <c r="H7" s="502">
        <f>+G7/F7</f>
        <v>0.99636257142857154</v>
      </c>
    </row>
    <row r="8" spans="1:8" ht="17.100000000000001" customHeight="1">
      <c r="B8" s="466"/>
      <c r="C8" s="467" t="s">
        <v>681</v>
      </c>
      <c r="D8" s="468"/>
      <c r="E8" s="469" t="s">
        <v>682</v>
      </c>
      <c r="F8" s="503" t="s">
        <v>683</v>
      </c>
      <c r="G8" s="504">
        <v>34872.69</v>
      </c>
      <c r="H8" s="505">
        <f t="shared" ref="H8:H40" si="0">+G8/F8</f>
        <v>0.99636257142857154</v>
      </c>
    </row>
    <row r="9" spans="1:8" ht="40.5" customHeight="1">
      <c r="B9" s="470"/>
      <c r="C9" s="470"/>
      <c r="D9" s="471" t="s">
        <v>28</v>
      </c>
      <c r="E9" s="472" t="s">
        <v>29</v>
      </c>
      <c r="F9" s="506" t="s">
        <v>683</v>
      </c>
      <c r="G9" s="507">
        <v>34872.69</v>
      </c>
      <c r="H9" s="508">
        <f t="shared" si="0"/>
        <v>0.99636257142857154</v>
      </c>
    </row>
    <row r="10" spans="1:8" ht="17.100000000000001" customHeight="1">
      <c r="B10" s="464" t="s">
        <v>101</v>
      </c>
      <c r="C10" s="464"/>
      <c r="D10" s="464"/>
      <c r="E10" s="465" t="s">
        <v>100</v>
      </c>
      <c r="F10" s="500" t="s">
        <v>708</v>
      </c>
      <c r="G10" s="501">
        <v>69931.89</v>
      </c>
      <c r="H10" s="502">
        <f t="shared" si="0"/>
        <v>0.999027</v>
      </c>
    </row>
    <row r="11" spans="1:8" ht="17.100000000000001" customHeight="1">
      <c r="B11" s="466"/>
      <c r="C11" s="467" t="s">
        <v>701</v>
      </c>
      <c r="D11" s="468"/>
      <c r="E11" s="469" t="s">
        <v>702</v>
      </c>
      <c r="F11" s="509" t="s">
        <v>708</v>
      </c>
      <c r="G11" s="504">
        <v>69931.89</v>
      </c>
      <c r="H11" s="505">
        <f t="shared" si="0"/>
        <v>0.999027</v>
      </c>
    </row>
    <row r="12" spans="1:8" ht="36" customHeight="1">
      <c r="B12" s="470"/>
      <c r="C12" s="470"/>
      <c r="D12" s="471" t="s">
        <v>28</v>
      </c>
      <c r="E12" s="472" t="s">
        <v>29</v>
      </c>
      <c r="F12" s="506" t="s">
        <v>708</v>
      </c>
      <c r="G12" s="507">
        <v>69931.89</v>
      </c>
      <c r="H12" s="508">
        <f t="shared" si="0"/>
        <v>0.999027</v>
      </c>
    </row>
    <row r="13" spans="1:8" ht="17.100000000000001" customHeight="1">
      <c r="B13" s="464" t="s">
        <v>99</v>
      </c>
      <c r="C13" s="464"/>
      <c r="D13" s="464"/>
      <c r="E13" s="465" t="s">
        <v>98</v>
      </c>
      <c r="F13" s="500" t="s">
        <v>936</v>
      </c>
      <c r="G13" s="501">
        <v>441235.67</v>
      </c>
      <c r="H13" s="502">
        <f t="shared" si="0"/>
        <v>0.99998338783844731</v>
      </c>
    </row>
    <row r="14" spans="1:8" ht="17.100000000000001" customHeight="1">
      <c r="B14" s="466"/>
      <c r="C14" s="467" t="s">
        <v>711</v>
      </c>
      <c r="D14" s="468"/>
      <c r="E14" s="469" t="s">
        <v>712</v>
      </c>
      <c r="F14" s="503" t="s">
        <v>713</v>
      </c>
      <c r="G14" s="504">
        <v>45000</v>
      </c>
      <c r="H14" s="505">
        <f t="shared" si="0"/>
        <v>1</v>
      </c>
    </row>
    <row r="15" spans="1:8" ht="37.5" customHeight="1">
      <c r="B15" s="470"/>
      <c r="C15" s="470"/>
      <c r="D15" s="471" t="s">
        <v>28</v>
      </c>
      <c r="E15" s="472" t="s">
        <v>29</v>
      </c>
      <c r="F15" s="506" t="s">
        <v>713</v>
      </c>
      <c r="G15" s="507">
        <v>45000</v>
      </c>
      <c r="H15" s="508">
        <f t="shared" si="0"/>
        <v>1</v>
      </c>
    </row>
    <row r="16" spans="1:8" ht="17.100000000000001" customHeight="1">
      <c r="B16" s="466"/>
      <c r="C16" s="467" t="s">
        <v>714</v>
      </c>
      <c r="D16" s="468"/>
      <c r="E16" s="469" t="s">
        <v>715</v>
      </c>
      <c r="F16" s="503" t="s">
        <v>446</v>
      </c>
      <c r="G16" s="504">
        <v>6400</v>
      </c>
      <c r="H16" s="505">
        <f t="shared" si="0"/>
        <v>1</v>
      </c>
    </row>
    <row r="17" spans="2:8" ht="38.25" customHeight="1">
      <c r="B17" s="470"/>
      <c r="C17" s="470"/>
      <c r="D17" s="471" t="s">
        <v>28</v>
      </c>
      <c r="E17" s="472" t="s">
        <v>29</v>
      </c>
      <c r="F17" s="506" t="s">
        <v>446</v>
      </c>
      <c r="G17" s="507">
        <v>6400</v>
      </c>
      <c r="H17" s="508">
        <f t="shared" si="0"/>
        <v>1</v>
      </c>
    </row>
    <row r="18" spans="2:8" ht="17.100000000000001" customHeight="1">
      <c r="B18" s="466"/>
      <c r="C18" s="467" t="s">
        <v>716</v>
      </c>
      <c r="D18" s="468"/>
      <c r="E18" s="469" t="s">
        <v>717</v>
      </c>
      <c r="F18" s="503" t="s">
        <v>720</v>
      </c>
      <c r="G18" s="504">
        <v>389835.67</v>
      </c>
      <c r="H18" s="505">
        <f t="shared" si="0"/>
        <v>0.99998119755901727</v>
      </c>
    </row>
    <row r="19" spans="2:8" ht="34.5" customHeight="1">
      <c r="B19" s="470"/>
      <c r="C19" s="470"/>
      <c r="D19" s="471" t="s">
        <v>28</v>
      </c>
      <c r="E19" s="472" t="s">
        <v>29</v>
      </c>
      <c r="F19" s="506" t="s">
        <v>720</v>
      </c>
      <c r="G19" s="507">
        <v>389835.67</v>
      </c>
      <c r="H19" s="508">
        <f t="shared" si="0"/>
        <v>0.99998119755901727</v>
      </c>
    </row>
    <row r="20" spans="2:8" ht="17.100000000000001" customHeight="1">
      <c r="B20" s="464" t="s">
        <v>97</v>
      </c>
      <c r="C20" s="464"/>
      <c r="D20" s="464"/>
      <c r="E20" s="465" t="s">
        <v>96</v>
      </c>
      <c r="F20" s="500" t="s">
        <v>1457</v>
      </c>
      <c r="G20" s="501">
        <v>392203.92</v>
      </c>
      <c r="H20" s="502">
        <f t="shared" si="0"/>
        <v>0.94255997885149179</v>
      </c>
    </row>
    <row r="21" spans="2:8" ht="17.100000000000001" customHeight="1">
      <c r="B21" s="466"/>
      <c r="C21" s="467" t="s">
        <v>723</v>
      </c>
      <c r="D21" s="468"/>
      <c r="E21" s="469" t="s">
        <v>724</v>
      </c>
      <c r="F21" s="503" t="s">
        <v>725</v>
      </c>
      <c r="G21" s="504">
        <v>353606</v>
      </c>
      <c r="H21" s="505">
        <f t="shared" si="0"/>
        <v>0.9366922292419968</v>
      </c>
    </row>
    <row r="22" spans="2:8" ht="39" customHeight="1">
      <c r="B22" s="470"/>
      <c r="C22" s="470"/>
      <c r="D22" s="471" t="s">
        <v>28</v>
      </c>
      <c r="E22" s="472" t="s">
        <v>29</v>
      </c>
      <c r="F22" s="506" t="s">
        <v>725</v>
      </c>
      <c r="G22" s="507">
        <v>353606</v>
      </c>
      <c r="H22" s="508">
        <f t="shared" si="0"/>
        <v>0.9366922292419968</v>
      </c>
    </row>
    <row r="23" spans="2:8" ht="17.100000000000001" customHeight="1">
      <c r="B23" s="466"/>
      <c r="C23" s="467" t="s">
        <v>733</v>
      </c>
      <c r="D23" s="468"/>
      <c r="E23" s="469" t="s">
        <v>734</v>
      </c>
      <c r="F23" s="503" t="s">
        <v>735</v>
      </c>
      <c r="G23" s="504">
        <v>38597.919999999998</v>
      </c>
      <c r="H23" s="505">
        <f t="shared" si="0"/>
        <v>0.99994611398963729</v>
      </c>
    </row>
    <row r="24" spans="2:8" ht="36" customHeight="1">
      <c r="B24" s="470"/>
      <c r="C24" s="470"/>
      <c r="D24" s="471" t="s">
        <v>28</v>
      </c>
      <c r="E24" s="472" t="s">
        <v>29</v>
      </c>
      <c r="F24" s="506" t="s">
        <v>735</v>
      </c>
      <c r="G24" s="507">
        <v>38597.919999999998</v>
      </c>
      <c r="H24" s="508">
        <f t="shared" si="0"/>
        <v>0.99994611398963729</v>
      </c>
    </row>
    <row r="25" spans="2:8" ht="17.100000000000001" customHeight="1">
      <c r="B25" s="464" t="s">
        <v>349</v>
      </c>
      <c r="C25" s="464"/>
      <c r="D25" s="464"/>
      <c r="E25" s="465" t="s">
        <v>350</v>
      </c>
      <c r="F25" s="500" t="s">
        <v>736</v>
      </c>
      <c r="G25" s="501">
        <v>3953.15</v>
      </c>
      <c r="H25" s="502">
        <f t="shared" si="0"/>
        <v>0.99978502781992917</v>
      </c>
    </row>
    <row r="26" spans="2:8" ht="17.100000000000001" customHeight="1">
      <c r="B26" s="466"/>
      <c r="C26" s="467" t="s">
        <v>737</v>
      </c>
      <c r="D26" s="468"/>
      <c r="E26" s="469" t="s">
        <v>738</v>
      </c>
      <c r="F26" s="503" t="s">
        <v>736</v>
      </c>
      <c r="G26" s="504">
        <v>3953.15</v>
      </c>
      <c r="H26" s="505">
        <f t="shared" si="0"/>
        <v>0.99978502781992917</v>
      </c>
    </row>
    <row r="27" spans="2:8" ht="42" customHeight="1">
      <c r="B27" s="470"/>
      <c r="C27" s="470"/>
      <c r="D27" s="471" t="s">
        <v>28</v>
      </c>
      <c r="E27" s="472" t="s">
        <v>29</v>
      </c>
      <c r="F27" s="506" t="s">
        <v>736</v>
      </c>
      <c r="G27" s="507">
        <v>3953.15</v>
      </c>
      <c r="H27" s="508">
        <f t="shared" si="0"/>
        <v>0.99978502781992917</v>
      </c>
    </row>
    <row r="28" spans="2:8" ht="17.100000000000001" customHeight="1">
      <c r="B28" s="464" t="s">
        <v>739</v>
      </c>
      <c r="C28" s="464"/>
      <c r="D28" s="464"/>
      <c r="E28" s="465" t="s">
        <v>95</v>
      </c>
      <c r="F28" s="500" t="s">
        <v>742</v>
      </c>
      <c r="G28" s="501">
        <v>5322702.2699999996</v>
      </c>
      <c r="H28" s="502">
        <f t="shared" si="0"/>
        <v>0.99988320643267248</v>
      </c>
    </row>
    <row r="29" spans="2:8" ht="17.100000000000001" customHeight="1">
      <c r="B29" s="466"/>
      <c r="C29" s="467" t="s">
        <v>741</v>
      </c>
      <c r="D29" s="468"/>
      <c r="E29" s="469" t="s">
        <v>252</v>
      </c>
      <c r="F29" s="503" t="s">
        <v>742</v>
      </c>
      <c r="G29" s="504">
        <v>5322702.2699999996</v>
      </c>
      <c r="H29" s="510">
        <f t="shared" si="0"/>
        <v>0.99988320643267248</v>
      </c>
    </row>
    <row r="30" spans="2:8" ht="35.25" customHeight="1">
      <c r="B30" s="470"/>
      <c r="C30" s="470"/>
      <c r="D30" s="471" t="s">
        <v>28</v>
      </c>
      <c r="E30" s="472" t="s">
        <v>29</v>
      </c>
      <c r="F30" s="506" t="s">
        <v>742</v>
      </c>
      <c r="G30" s="507">
        <v>5322702.2699999996</v>
      </c>
      <c r="H30" s="508">
        <f t="shared" si="0"/>
        <v>0.99988320643267248</v>
      </c>
    </row>
    <row r="31" spans="2:8" ht="17.100000000000001" customHeight="1">
      <c r="B31" s="464" t="s">
        <v>815</v>
      </c>
      <c r="C31" s="464"/>
      <c r="D31" s="464"/>
      <c r="E31" s="465" t="s">
        <v>91</v>
      </c>
      <c r="F31" s="500" t="s">
        <v>816</v>
      </c>
      <c r="G31" s="501">
        <v>2654155</v>
      </c>
      <c r="H31" s="502">
        <f t="shared" si="0"/>
        <v>1</v>
      </c>
    </row>
    <row r="32" spans="2:8" ht="29.25" customHeight="1">
      <c r="B32" s="466"/>
      <c r="C32" s="467" t="s">
        <v>817</v>
      </c>
      <c r="D32" s="468"/>
      <c r="E32" s="469" t="s">
        <v>818</v>
      </c>
      <c r="F32" s="503" t="s">
        <v>816</v>
      </c>
      <c r="G32" s="504">
        <v>2654155</v>
      </c>
      <c r="H32" s="505">
        <f t="shared" si="0"/>
        <v>1</v>
      </c>
    </row>
    <row r="33" spans="1:8" ht="34.5" customHeight="1">
      <c r="B33" s="470"/>
      <c r="C33" s="470"/>
      <c r="D33" s="471" t="s">
        <v>28</v>
      </c>
      <c r="E33" s="472" t="s">
        <v>29</v>
      </c>
      <c r="F33" s="506" t="s">
        <v>816</v>
      </c>
      <c r="G33" s="507">
        <v>2654155</v>
      </c>
      <c r="H33" s="508">
        <f t="shared" si="0"/>
        <v>1</v>
      </c>
    </row>
    <row r="34" spans="1:8" ht="17.100000000000001" customHeight="1">
      <c r="B34" s="464" t="s">
        <v>820</v>
      </c>
      <c r="C34" s="464"/>
      <c r="D34" s="464"/>
      <c r="E34" s="465" t="s">
        <v>90</v>
      </c>
      <c r="F34" s="500" t="s">
        <v>1458</v>
      </c>
      <c r="G34" s="501">
        <v>322808.11</v>
      </c>
      <c r="H34" s="502">
        <f t="shared" si="0"/>
        <v>0.94735144446922648</v>
      </c>
    </row>
    <row r="35" spans="1:8" ht="17.100000000000001" customHeight="1">
      <c r="B35" s="466"/>
      <c r="C35" s="467" t="s">
        <v>831</v>
      </c>
      <c r="D35" s="468"/>
      <c r="E35" s="469" t="s">
        <v>832</v>
      </c>
      <c r="F35" s="503" t="s">
        <v>1458</v>
      </c>
      <c r="G35" s="504">
        <v>322808.11</v>
      </c>
      <c r="H35" s="505">
        <f t="shared" si="0"/>
        <v>0.94735144446922648</v>
      </c>
    </row>
    <row r="36" spans="1:8" ht="39" customHeight="1">
      <c r="B36" s="470"/>
      <c r="C36" s="470"/>
      <c r="D36" s="471" t="s">
        <v>28</v>
      </c>
      <c r="E36" s="472" t="s">
        <v>29</v>
      </c>
      <c r="F36" s="506" t="s">
        <v>834</v>
      </c>
      <c r="G36" s="507">
        <v>264001.65000000002</v>
      </c>
      <c r="H36" s="508">
        <f t="shared" si="0"/>
        <v>0.99342854885079102</v>
      </c>
    </row>
    <row r="37" spans="1:8" ht="34.5" customHeight="1">
      <c r="B37" s="470"/>
      <c r="C37" s="470"/>
      <c r="D37" s="471" t="s">
        <v>261</v>
      </c>
      <c r="E37" s="472" t="s">
        <v>263</v>
      </c>
      <c r="F37" s="506" t="s">
        <v>836</v>
      </c>
      <c r="G37" s="507">
        <v>58806.46</v>
      </c>
      <c r="H37" s="508">
        <f t="shared" si="0"/>
        <v>0.78408613333333332</v>
      </c>
    </row>
    <row r="38" spans="1:8" ht="17.100000000000001" customHeight="1">
      <c r="B38" s="464" t="s">
        <v>310</v>
      </c>
      <c r="C38" s="464"/>
      <c r="D38" s="464"/>
      <c r="E38" s="465" t="s">
        <v>89</v>
      </c>
      <c r="F38" s="500" t="s">
        <v>849</v>
      </c>
      <c r="G38" s="501">
        <v>164234</v>
      </c>
      <c r="H38" s="502">
        <f t="shared" si="0"/>
        <v>1</v>
      </c>
    </row>
    <row r="39" spans="1:8" ht="17.100000000000001" customHeight="1">
      <c r="B39" s="466"/>
      <c r="C39" s="467" t="s">
        <v>847</v>
      </c>
      <c r="D39" s="468"/>
      <c r="E39" s="469" t="s">
        <v>848</v>
      </c>
      <c r="F39" s="503" t="s">
        <v>849</v>
      </c>
      <c r="G39" s="504">
        <v>164234</v>
      </c>
      <c r="H39" s="505">
        <f t="shared" si="0"/>
        <v>1</v>
      </c>
    </row>
    <row r="40" spans="1:8" ht="36" customHeight="1">
      <c r="B40" s="470"/>
      <c r="C40" s="470"/>
      <c r="D40" s="471" t="s">
        <v>28</v>
      </c>
      <c r="E40" s="472" t="s">
        <v>29</v>
      </c>
      <c r="F40" s="506" t="s">
        <v>849</v>
      </c>
      <c r="G40" s="507">
        <v>164234</v>
      </c>
      <c r="H40" s="508">
        <f t="shared" si="0"/>
        <v>1</v>
      </c>
    </row>
    <row r="41" spans="1:8" ht="5.45" customHeight="1" thickBot="1">
      <c r="A41" s="530"/>
      <c r="B41" s="530"/>
      <c r="C41" s="530"/>
      <c r="D41" s="530"/>
      <c r="E41" s="530"/>
      <c r="F41" s="530"/>
      <c r="G41" s="530"/>
    </row>
    <row r="42" spans="1:8" ht="17.100000000000001" customHeight="1" thickBot="1">
      <c r="B42" s="588" t="s">
        <v>440</v>
      </c>
      <c r="C42" s="588"/>
      <c r="D42" s="588"/>
      <c r="E42" s="589"/>
      <c r="F42" s="511">
        <v>9448763</v>
      </c>
      <c r="G42" s="512">
        <v>9406096.6999999993</v>
      </c>
      <c r="H42" s="513">
        <v>0.99550000000000005</v>
      </c>
    </row>
    <row r="45" spans="1:8">
      <c r="B45" s="496" t="s">
        <v>110</v>
      </c>
      <c r="C45" s="496" t="s">
        <v>258</v>
      </c>
      <c r="D45" s="496" t="s">
        <v>435</v>
      </c>
      <c r="E45" s="497" t="s">
        <v>109</v>
      </c>
      <c r="F45" s="498" t="s">
        <v>108</v>
      </c>
      <c r="G45" s="499" t="s">
        <v>3</v>
      </c>
      <c r="H45" s="499" t="s">
        <v>447</v>
      </c>
    </row>
    <row r="46" spans="1:8">
      <c r="B46" s="464" t="s">
        <v>107</v>
      </c>
      <c r="C46" s="464"/>
      <c r="D46" s="464"/>
      <c r="E46" s="465" t="s">
        <v>106</v>
      </c>
      <c r="F46" s="500" t="s">
        <v>683</v>
      </c>
      <c r="G46" s="501">
        <v>34872.69</v>
      </c>
      <c r="H46" s="502">
        <f>+G46/F46</f>
        <v>0.99636257142857154</v>
      </c>
    </row>
    <row r="47" spans="1:8" ht="15">
      <c r="B47" s="466"/>
      <c r="C47" s="467" t="s">
        <v>681</v>
      </c>
      <c r="D47" s="468"/>
      <c r="E47" s="469" t="s">
        <v>682</v>
      </c>
      <c r="F47" s="503" t="s">
        <v>683</v>
      </c>
      <c r="G47" s="504">
        <v>34872.69</v>
      </c>
      <c r="H47" s="505">
        <f t="shared" ref="H47:H110" si="1">+G47/F47</f>
        <v>0.99636257142857154</v>
      </c>
    </row>
    <row r="48" spans="1:8">
      <c r="B48" s="470"/>
      <c r="C48" s="470"/>
      <c r="D48" s="471" t="s">
        <v>175</v>
      </c>
      <c r="E48" s="472" t="s">
        <v>174</v>
      </c>
      <c r="F48" s="506" t="s">
        <v>683</v>
      </c>
      <c r="G48" s="507">
        <v>34872.69</v>
      </c>
      <c r="H48" s="508">
        <f t="shared" si="1"/>
        <v>0.99636257142857154</v>
      </c>
    </row>
    <row r="49" spans="2:8">
      <c r="B49" s="464" t="s">
        <v>101</v>
      </c>
      <c r="C49" s="464"/>
      <c r="D49" s="464"/>
      <c r="E49" s="465" t="s">
        <v>100</v>
      </c>
      <c r="F49" s="500" t="s">
        <v>708</v>
      </c>
      <c r="G49" s="501">
        <v>69931.89</v>
      </c>
      <c r="H49" s="502">
        <f t="shared" si="1"/>
        <v>0.999027</v>
      </c>
    </row>
    <row r="50" spans="2:8" ht="15">
      <c r="B50" s="466"/>
      <c r="C50" s="467" t="s">
        <v>701</v>
      </c>
      <c r="D50" s="468"/>
      <c r="E50" s="469" t="s">
        <v>702</v>
      </c>
      <c r="F50" s="503" t="s">
        <v>708</v>
      </c>
      <c r="G50" s="504">
        <v>69931.89</v>
      </c>
      <c r="H50" s="505">
        <f t="shared" si="1"/>
        <v>0.999027</v>
      </c>
    </row>
    <row r="51" spans="2:8">
      <c r="B51" s="470"/>
      <c r="C51" s="470"/>
      <c r="D51" s="471" t="s">
        <v>195</v>
      </c>
      <c r="E51" s="472" t="s">
        <v>194</v>
      </c>
      <c r="F51" s="506" t="s">
        <v>699</v>
      </c>
      <c r="G51" s="507">
        <v>0</v>
      </c>
      <c r="H51" s="508">
        <v>0</v>
      </c>
    </row>
    <row r="52" spans="2:8">
      <c r="B52" s="470"/>
      <c r="C52" s="470"/>
      <c r="D52" s="471" t="s">
        <v>181</v>
      </c>
      <c r="E52" s="472" t="s">
        <v>180</v>
      </c>
      <c r="F52" s="506" t="s">
        <v>1459</v>
      </c>
      <c r="G52" s="507">
        <v>2396.67</v>
      </c>
      <c r="H52" s="508">
        <f t="shared" si="1"/>
        <v>0.99364427860696525</v>
      </c>
    </row>
    <row r="53" spans="2:8">
      <c r="B53" s="470"/>
      <c r="C53" s="470"/>
      <c r="D53" s="471" t="s">
        <v>179</v>
      </c>
      <c r="E53" s="472" t="s">
        <v>178</v>
      </c>
      <c r="F53" s="506" t="s">
        <v>699</v>
      </c>
      <c r="G53" s="507">
        <v>0</v>
      </c>
      <c r="H53" s="508">
        <v>0</v>
      </c>
    </row>
    <row r="54" spans="2:8">
      <c r="B54" s="470"/>
      <c r="C54" s="470"/>
      <c r="D54" s="471" t="s">
        <v>175</v>
      </c>
      <c r="E54" s="472" t="s">
        <v>174</v>
      </c>
      <c r="F54" s="506" t="s">
        <v>1460</v>
      </c>
      <c r="G54" s="507">
        <v>62355.32</v>
      </c>
      <c r="H54" s="508">
        <f t="shared" si="1"/>
        <v>0.99915587745160872</v>
      </c>
    </row>
    <row r="55" spans="2:8">
      <c r="B55" s="470"/>
      <c r="C55" s="470"/>
      <c r="D55" s="471" t="s">
        <v>153</v>
      </c>
      <c r="E55" s="472" t="s">
        <v>152</v>
      </c>
      <c r="F55" s="506" t="s">
        <v>1461</v>
      </c>
      <c r="G55" s="507">
        <v>3998</v>
      </c>
      <c r="H55" s="508">
        <f t="shared" si="1"/>
        <v>1</v>
      </c>
    </row>
    <row r="56" spans="2:8">
      <c r="B56" s="470"/>
      <c r="C56" s="470"/>
      <c r="D56" s="471" t="s">
        <v>141</v>
      </c>
      <c r="E56" s="472" t="s">
        <v>933</v>
      </c>
      <c r="F56" s="506" t="s">
        <v>1212</v>
      </c>
      <c r="G56" s="507">
        <v>1100</v>
      </c>
      <c r="H56" s="508">
        <f t="shared" si="1"/>
        <v>1</v>
      </c>
    </row>
    <row r="57" spans="2:8">
      <c r="B57" s="470"/>
      <c r="C57" s="470"/>
      <c r="D57" s="471" t="s">
        <v>139</v>
      </c>
      <c r="E57" s="472" t="s">
        <v>138</v>
      </c>
      <c r="F57" s="506" t="s">
        <v>1462</v>
      </c>
      <c r="G57" s="507">
        <v>81.900000000000006</v>
      </c>
      <c r="H57" s="508">
        <f t="shared" si="1"/>
        <v>0.99878048780487816</v>
      </c>
    </row>
    <row r="58" spans="2:8">
      <c r="B58" s="464" t="s">
        <v>99</v>
      </c>
      <c r="C58" s="464"/>
      <c r="D58" s="464"/>
      <c r="E58" s="465" t="s">
        <v>98</v>
      </c>
      <c r="F58" s="500" t="s">
        <v>936</v>
      </c>
      <c r="G58" s="501">
        <v>441235.67</v>
      </c>
      <c r="H58" s="502">
        <f t="shared" si="1"/>
        <v>0.99998338783844731</v>
      </c>
    </row>
    <row r="59" spans="2:8" ht="15">
      <c r="B59" s="466"/>
      <c r="C59" s="467" t="s">
        <v>711</v>
      </c>
      <c r="D59" s="468"/>
      <c r="E59" s="469" t="s">
        <v>712</v>
      </c>
      <c r="F59" s="503" t="s">
        <v>713</v>
      </c>
      <c r="G59" s="504">
        <v>45000</v>
      </c>
      <c r="H59" s="505">
        <f t="shared" si="1"/>
        <v>1</v>
      </c>
    </row>
    <row r="60" spans="2:8">
      <c r="B60" s="470"/>
      <c r="C60" s="470"/>
      <c r="D60" s="471" t="s">
        <v>175</v>
      </c>
      <c r="E60" s="472" t="s">
        <v>174</v>
      </c>
      <c r="F60" s="506" t="s">
        <v>713</v>
      </c>
      <c r="G60" s="507">
        <v>45000</v>
      </c>
      <c r="H60" s="508">
        <f t="shared" si="1"/>
        <v>1</v>
      </c>
    </row>
    <row r="61" spans="2:8" ht="15">
      <c r="B61" s="466"/>
      <c r="C61" s="467" t="s">
        <v>714</v>
      </c>
      <c r="D61" s="468"/>
      <c r="E61" s="469" t="s">
        <v>715</v>
      </c>
      <c r="F61" s="503" t="s">
        <v>446</v>
      </c>
      <c r="G61" s="504">
        <v>6400</v>
      </c>
      <c r="H61" s="505">
        <f t="shared" si="1"/>
        <v>1</v>
      </c>
    </row>
    <row r="62" spans="2:8">
      <c r="B62" s="470"/>
      <c r="C62" s="470"/>
      <c r="D62" s="471" t="s">
        <v>175</v>
      </c>
      <c r="E62" s="472" t="s">
        <v>174</v>
      </c>
      <c r="F62" s="506" t="s">
        <v>446</v>
      </c>
      <c r="G62" s="507">
        <v>6400</v>
      </c>
      <c r="H62" s="508">
        <f t="shared" si="1"/>
        <v>1</v>
      </c>
    </row>
    <row r="63" spans="2:8" ht="15">
      <c r="B63" s="466"/>
      <c r="C63" s="467" t="s">
        <v>716</v>
      </c>
      <c r="D63" s="468"/>
      <c r="E63" s="469" t="s">
        <v>717</v>
      </c>
      <c r="F63" s="503" t="s">
        <v>720</v>
      </c>
      <c r="G63" s="504">
        <v>389835.6</v>
      </c>
      <c r="H63" s="505">
        <f t="shared" si="1"/>
        <v>0.99998101799955363</v>
      </c>
    </row>
    <row r="64" spans="2:8">
      <c r="B64" s="470"/>
      <c r="C64" s="470"/>
      <c r="D64" s="471" t="s">
        <v>227</v>
      </c>
      <c r="E64" s="472" t="s">
        <v>909</v>
      </c>
      <c r="F64" s="506" t="s">
        <v>857</v>
      </c>
      <c r="G64" s="507">
        <v>99.77</v>
      </c>
      <c r="H64" s="508">
        <f t="shared" si="1"/>
        <v>0.99769999999999992</v>
      </c>
    </row>
    <row r="65" spans="2:8">
      <c r="B65" s="470"/>
      <c r="C65" s="470"/>
      <c r="D65" s="471" t="s">
        <v>215</v>
      </c>
      <c r="E65" s="472" t="s">
        <v>214</v>
      </c>
      <c r="F65" s="506" t="s">
        <v>937</v>
      </c>
      <c r="G65" s="507">
        <v>74183.44</v>
      </c>
      <c r="H65" s="508">
        <f t="shared" si="1"/>
        <v>0.99999245120241564</v>
      </c>
    </row>
    <row r="66" spans="2:8">
      <c r="B66" s="470"/>
      <c r="C66" s="470"/>
      <c r="D66" s="471" t="s">
        <v>213</v>
      </c>
      <c r="E66" s="472" t="s">
        <v>212</v>
      </c>
      <c r="F66" s="506" t="s">
        <v>938</v>
      </c>
      <c r="G66" s="507">
        <v>171706.37</v>
      </c>
      <c r="H66" s="508">
        <f t="shared" si="1"/>
        <v>0.99999633095913387</v>
      </c>
    </row>
    <row r="67" spans="2:8">
      <c r="B67" s="470"/>
      <c r="C67" s="470"/>
      <c r="D67" s="471" t="s">
        <v>211</v>
      </c>
      <c r="E67" s="472" t="s">
        <v>912</v>
      </c>
      <c r="F67" s="506" t="s">
        <v>939</v>
      </c>
      <c r="G67" s="507">
        <v>16197.19</v>
      </c>
      <c r="H67" s="508">
        <f t="shared" si="1"/>
        <v>0.99994999382639838</v>
      </c>
    </row>
    <row r="68" spans="2:8">
      <c r="B68" s="470"/>
      <c r="C68" s="470"/>
      <c r="D68" s="471" t="s">
        <v>203</v>
      </c>
      <c r="E68" s="472" t="s">
        <v>202</v>
      </c>
      <c r="F68" s="506" t="s">
        <v>940</v>
      </c>
      <c r="G68" s="507">
        <v>41149.67</v>
      </c>
      <c r="H68" s="508">
        <f t="shared" si="1"/>
        <v>0.99999198055893068</v>
      </c>
    </row>
    <row r="69" spans="2:8">
      <c r="B69" s="470"/>
      <c r="C69" s="470"/>
      <c r="D69" s="471" t="s">
        <v>201</v>
      </c>
      <c r="E69" s="472" t="s">
        <v>200</v>
      </c>
      <c r="F69" s="506" t="s">
        <v>941</v>
      </c>
      <c r="G69" s="507">
        <v>6313.66</v>
      </c>
      <c r="H69" s="508">
        <f t="shared" si="1"/>
        <v>0.999946151409566</v>
      </c>
    </row>
    <row r="70" spans="2:8">
      <c r="B70" s="470"/>
      <c r="C70" s="470"/>
      <c r="D70" s="471" t="s">
        <v>195</v>
      </c>
      <c r="E70" s="472" t="s">
        <v>194</v>
      </c>
      <c r="F70" s="506" t="s">
        <v>942</v>
      </c>
      <c r="G70" s="507">
        <v>9360</v>
      </c>
      <c r="H70" s="508">
        <f t="shared" si="1"/>
        <v>1</v>
      </c>
    </row>
    <row r="71" spans="2:8">
      <c r="B71" s="470"/>
      <c r="C71" s="470"/>
      <c r="D71" s="471" t="s">
        <v>191</v>
      </c>
      <c r="E71" s="472" t="s">
        <v>190</v>
      </c>
      <c r="F71" s="506" t="s">
        <v>943</v>
      </c>
      <c r="G71" s="507">
        <v>14055.46</v>
      </c>
      <c r="H71" s="508">
        <f t="shared" si="1"/>
        <v>0.99996158224245868</v>
      </c>
    </row>
    <row r="72" spans="2:8">
      <c r="B72" s="470"/>
      <c r="C72" s="470"/>
      <c r="D72" s="471" t="s">
        <v>185</v>
      </c>
      <c r="E72" s="472" t="s">
        <v>184</v>
      </c>
      <c r="F72" s="506" t="s">
        <v>699</v>
      </c>
      <c r="G72" s="507">
        <v>0</v>
      </c>
      <c r="H72" s="508">
        <v>0</v>
      </c>
    </row>
    <row r="73" spans="2:8">
      <c r="B73" s="470"/>
      <c r="C73" s="470"/>
      <c r="D73" s="471" t="s">
        <v>181</v>
      </c>
      <c r="E73" s="472" t="s">
        <v>180</v>
      </c>
      <c r="F73" s="506" t="s">
        <v>944</v>
      </c>
      <c r="G73" s="507">
        <v>5221.2</v>
      </c>
      <c r="H73" s="508">
        <f t="shared" si="1"/>
        <v>0.99984680199157405</v>
      </c>
    </row>
    <row r="74" spans="2:8">
      <c r="B74" s="470"/>
      <c r="C74" s="470"/>
      <c r="D74" s="471" t="s">
        <v>179</v>
      </c>
      <c r="E74" s="472" t="s">
        <v>178</v>
      </c>
      <c r="F74" s="506" t="s">
        <v>945</v>
      </c>
      <c r="G74" s="507">
        <v>460.4</v>
      </c>
      <c r="H74" s="508">
        <f t="shared" si="1"/>
        <v>0.99869848156182206</v>
      </c>
    </row>
    <row r="75" spans="2:8">
      <c r="B75" s="470"/>
      <c r="C75" s="470"/>
      <c r="D75" s="471" t="s">
        <v>177</v>
      </c>
      <c r="E75" s="472" t="s">
        <v>176</v>
      </c>
      <c r="F75" s="506" t="s">
        <v>864</v>
      </c>
      <c r="G75" s="507">
        <v>150</v>
      </c>
      <c r="H75" s="508">
        <f t="shared" si="1"/>
        <v>1</v>
      </c>
    </row>
    <row r="76" spans="2:8">
      <c r="B76" s="470"/>
      <c r="C76" s="470"/>
      <c r="D76" s="471" t="s">
        <v>175</v>
      </c>
      <c r="E76" s="472" t="s">
        <v>174</v>
      </c>
      <c r="F76" s="506" t="s">
        <v>946</v>
      </c>
      <c r="G76" s="507">
        <v>14714.84</v>
      </c>
      <c r="H76" s="508">
        <f t="shared" si="1"/>
        <v>0.99998912674142038</v>
      </c>
    </row>
    <row r="77" spans="2:8">
      <c r="B77" s="470"/>
      <c r="C77" s="470"/>
      <c r="D77" s="471" t="s">
        <v>173</v>
      </c>
      <c r="E77" s="472" t="s">
        <v>919</v>
      </c>
      <c r="F77" s="506" t="s">
        <v>947</v>
      </c>
      <c r="G77" s="507">
        <v>766.57</v>
      </c>
      <c r="H77" s="508">
        <f t="shared" si="1"/>
        <v>0.99943937418513695</v>
      </c>
    </row>
    <row r="78" spans="2:8" ht="22.5">
      <c r="B78" s="470"/>
      <c r="C78" s="470"/>
      <c r="D78" s="471" t="s">
        <v>171</v>
      </c>
      <c r="E78" s="472" t="s">
        <v>920</v>
      </c>
      <c r="F78" s="506" t="s">
        <v>948</v>
      </c>
      <c r="G78" s="507">
        <v>585.6</v>
      </c>
      <c r="H78" s="508">
        <f t="shared" si="1"/>
        <v>0.99931740614334474</v>
      </c>
    </row>
    <row r="79" spans="2:8">
      <c r="B79" s="470"/>
      <c r="C79" s="470"/>
      <c r="D79" s="471" t="s">
        <v>169</v>
      </c>
      <c r="E79" s="472" t="s">
        <v>921</v>
      </c>
      <c r="F79" s="506" t="s">
        <v>949</v>
      </c>
      <c r="G79" s="507">
        <v>1440.84</v>
      </c>
      <c r="H79" s="508">
        <f t="shared" si="1"/>
        <v>0.99988896599583621</v>
      </c>
    </row>
    <row r="80" spans="2:8" ht="22.5">
      <c r="B80" s="470"/>
      <c r="C80" s="470"/>
      <c r="D80" s="471" t="s">
        <v>163</v>
      </c>
      <c r="E80" s="472" t="s">
        <v>162</v>
      </c>
      <c r="F80" s="506" t="s">
        <v>950</v>
      </c>
      <c r="G80" s="507">
        <v>17689.490000000002</v>
      </c>
      <c r="H80" s="508">
        <f t="shared" si="1"/>
        <v>0.99997117015262871</v>
      </c>
    </row>
    <row r="81" spans="2:8">
      <c r="B81" s="470"/>
      <c r="C81" s="470"/>
      <c r="D81" s="471" t="s">
        <v>161</v>
      </c>
      <c r="E81" s="472" t="s">
        <v>160</v>
      </c>
      <c r="F81" s="506" t="s">
        <v>951</v>
      </c>
      <c r="G81" s="507">
        <v>1509.69</v>
      </c>
      <c r="H81" s="508">
        <f t="shared" si="1"/>
        <v>0.99979470198675502</v>
      </c>
    </row>
    <row r="82" spans="2:8">
      <c r="B82" s="470"/>
      <c r="C82" s="470"/>
      <c r="D82" s="471" t="s">
        <v>157</v>
      </c>
      <c r="E82" s="472" t="s">
        <v>156</v>
      </c>
      <c r="F82" s="506" t="s">
        <v>952</v>
      </c>
      <c r="G82" s="507">
        <v>1588</v>
      </c>
      <c r="H82" s="508">
        <f t="shared" si="1"/>
        <v>1</v>
      </c>
    </row>
    <row r="83" spans="2:8">
      <c r="B83" s="470"/>
      <c r="C83" s="470"/>
      <c r="D83" s="471" t="s">
        <v>155</v>
      </c>
      <c r="E83" s="472" t="s">
        <v>154</v>
      </c>
      <c r="F83" s="506" t="s">
        <v>953</v>
      </c>
      <c r="G83" s="507">
        <v>6146.91</v>
      </c>
      <c r="H83" s="508">
        <f t="shared" si="1"/>
        <v>0.99998535871156657</v>
      </c>
    </row>
    <row r="84" spans="2:8">
      <c r="B84" s="470"/>
      <c r="C84" s="470"/>
      <c r="D84" s="471" t="s">
        <v>147</v>
      </c>
      <c r="E84" s="472" t="s">
        <v>146</v>
      </c>
      <c r="F84" s="506" t="s">
        <v>954</v>
      </c>
      <c r="G84" s="507">
        <v>60</v>
      </c>
      <c r="H84" s="508">
        <f t="shared" si="1"/>
        <v>1</v>
      </c>
    </row>
    <row r="85" spans="2:8">
      <c r="B85" s="470"/>
      <c r="C85" s="470"/>
      <c r="D85" s="471" t="s">
        <v>143</v>
      </c>
      <c r="E85" s="472" t="s">
        <v>142</v>
      </c>
      <c r="F85" s="506" t="s">
        <v>955</v>
      </c>
      <c r="G85" s="507">
        <v>1890</v>
      </c>
      <c r="H85" s="508">
        <f t="shared" si="1"/>
        <v>1</v>
      </c>
    </row>
    <row r="86" spans="2:8" ht="22.5">
      <c r="B86" s="470"/>
      <c r="C86" s="470"/>
      <c r="D86" s="471" t="s">
        <v>137</v>
      </c>
      <c r="E86" s="472" t="s">
        <v>445</v>
      </c>
      <c r="F86" s="506" t="s">
        <v>956</v>
      </c>
      <c r="G86" s="507">
        <v>1500</v>
      </c>
      <c r="H86" s="508">
        <f t="shared" si="1"/>
        <v>1</v>
      </c>
    </row>
    <row r="87" spans="2:8" ht="22.5">
      <c r="B87" s="470"/>
      <c r="C87" s="470"/>
      <c r="D87" s="471" t="s">
        <v>135</v>
      </c>
      <c r="E87" s="472" t="s">
        <v>134</v>
      </c>
      <c r="F87" s="506" t="s">
        <v>957</v>
      </c>
      <c r="G87" s="507">
        <v>602.72</v>
      </c>
      <c r="H87" s="508">
        <f t="shared" si="1"/>
        <v>0.9995356550580432</v>
      </c>
    </row>
    <row r="88" spans="2:8">
      <c r="B88" s="470"/>
      <c r="C88" s="470"/>
      <c r="D88" s="471" t="s">
        <v>133</v>
      </c>
      <c r="E88" s="472" t="s">
        <v>132</v>
      </c>
      <c r="F88" s="506" t="s">
        <v>958</v>
      </c>
      <c r="G88" s="507">
        <v>2443.85</v>
      </c>
      <c r="H88" s="508">
        <f t="shared" si="1"/>
        <v>0.99993862520458265</v>
      </c>
    </row>
    <row r="89" spans="2:8">
      <c r="B89" s="464" t="s">
        <v>97</v>
      </c>
      <c r="C89" s="464"/>
      <c r="D89" s="464"/>
      <c r="E89" s="465" t="s">
        <v>96</v>
      </c>
      <c r="F89" s="500" t="s">
        <v>1457</v>
      </c>
      <c r="G89" s="501">
        <v>392203.92</v>
      </c>
      <c r="H89" s="502">
        <f t="shared" si="1"/>
        <v>0.94255997885149179</v>
      </c>
    </row>
    <row r="90" spans="2:8" ht="15">
      <c r="B90" s="466"/>
      <c r="C90" s="467" t="s">
        <v>723</v>
      </c>
      <c r="D90" s="468"/>
      <c r="E90" s="469" t="s">
        <v>724</v>
      </c>
      <c r="F90" s="503" t="s">
        <v>725</v>
      </c>
      <c r="G90" s="504">
        <v>353606</v>
      </c>
      <c r="H90" s="505">
        <f t="shared" si="1"/>
        <v>0.9366922292419968</v>
      </c>
    </row>
    <row r="91" spans="2:8">
      <c r="B91" s="470"/>
      <c r="C91" s="470"/>
      <c r="D91" s="471" t="s">
        <v>215</v>
      </c>
      <c r="E91" s="472" t="s">
        <v>214</v>
      </c>
      <c r="F91" s="506" t="s">
        <v>1463</v>
      </c>
      <c r="G91" s="514">
        <v>206558.97</v>
      </c>
      <c r="H91" s="508">
        <f t="shared" si="1"/>
        <v>0.98549126908396945</v>
      </c>
    </row>
    <row r="92" spans="2:8">
      <c r="B92" s="470"/>
      <c r="C92" s="470"/>
      <c r="D92" s="471" t="s">
        <v>211</v>
      </c>
      <c r="E92" s="472" t="s">
        <v>912</v>
      </c>
      <c r="F92" s="506" t="s">
        <v>839</v>
      </c>
      <c r="G92" s="514">
        <v>10000</v>
      </c>
      <c r="H92" s="508">
        <f t="shared" si="1"/>
        <v>1</v>
      </c>
    </row>
    <row r="93" spans="2:8">
      <c r="B93" s="470"/>
      <c r="C93" s="470"/>
      <c r="D93" s="471" t="s">
        <v>203</v>
      </c>
      <c r="E93" s="472" t="s">
        <v>202</v>
      </c>
      <c r="F93" s="506" t="s">
        <v>1464</v>
      </c>
      <c r="G93" s="514">
        <v>36597.949999999997</v>
      </c>
      <c r="H93" s="508">
        <f t="shared" si="1"/>
        <v>0.98779892037786765</v>
      </c>
    </row>
    <row r="94" spans="2:8">
      <c r="B94" s="470"/>
      <c r="C94" s="470"/>
      <c r="D94" s="471" t="s">
        <v>201</v>
      </c>
      <c r="E94" s="472" t="s">
        <v>200</v>
      </c>
      <c r="F94" s="506" t="s">
        <v>843</v>
      </c>
      <c r="G94" s="514">
        <v>6427.31</v>
      </c>
      <c r="H94" s="508">
        <f t="shared" si="1"/>
        <v>0.98881692307692315</v>
      </c>
    </row>
    <row r="95" spans="2:8">
      <c r="B95" s="470"/>
      <c r="C95" s="470"/>
      <c r="D95" s="471" t="s">
        <v>195</v>
      </c>
      <c r="E95" s="472" t="s">
        <v>194</v>
      </c>
      <c r="F95" s="506" t="s">
        <v>1465</v>
      </c>
      <c r="G95" s="514">
        <v>82699.98</v>
      </c>
      <c r="H95" s="508">
        <f t="shared" si="1"/>
        <v>0.97985758293838854</v>
      </c>
    </row>
    <row r="96" spans="2:8">
      <c r="B96" s="470"/>
      <c r="C96" s="470"/>
      <c r="D96" s="471" t="s">
        <v>191</v>
      </c>
      <c r="E96" s="472" t="s">
        <v>190</v>
      </c>
      <c r="F96" s="506" t="s">
        <v>691</v>
      </c>
      <c r="G96" s="514">
        <v>0</v>
      </c>
      <c r="H96" s="508">
        <f t="shared" si="1"/>
        <v>0</v>
      </c>
    </row>
    <row r="97" spans="2:8">
      <c r="B97" s="470"/>
      <c r="C97" s="470"/>
      <c r="D97" s="471" t="s">
        <v>181</v>
      </c>
      <c r="E97" s="472" t="s">
        <v>180</v>
      </c>
      <c r="F97" s="506" t="s">
        <v>703</v>
      </c>
      <c r="G97" s="514">
        <v>2000</v>
      </c>
      <c r="H97" s="508">
        <f t="shared" si="1"/>
        <v>1</v>
      </c>
    </row>
    <row r="98" spans="2:8">
      <c r="B98" s="470"/>
      <c r="C98" s="470"/>
      <c r="D98" s="471" t="s">
        <v>175</v>
      </c>
      <c r="E98" s="472" t="s">
        <v>174</v>
      </c>
      <c r="F98" s="506" t="s">
        <v>967</v>
      </c>
      <c r="G98" s="514">
        <v>1341.79</v>
      </c>
      <c r="H98" s="508">
        <f t="shared" si="1"/>
        <v>0.10437884091793076</v>
      </c>
    </row>
    <row r="99" spans="2:8">
      <c r="B99" s="470"/>
      <c r="C99" s="470"/>
      <c r="D99" s="471" t="s">
        <v>167</v>
      </c>
      <c r="E99" s="472" t="s">
        <v>968</v>
      </c>
      <c r="F99" s="506" t="s">
        <v>743</v>
      </c>
      <c r="G99" s="514">
        <v>80</v>
      </c>
      <c r="H99" s="508">
        <f t="shared" si="1"/>
        <v>0.4</v>
      </c>
    </row>
    <row r="100" spans="2:8" ht="22.5">
      <c r="B100" s="470"/>
      <c r="C100" s="470"/>
      <c r="D100" s="471" t="s">
        <v>163</v>
      </c>
      <c r="E100" s="472" t="s">
        <v>162</v>
      </c>
      <c r="F100" s="506" t="s">
        <v>793</v>
      </c>
      <c r="G100" s="514">
        <v>1700</v>
      </c>
      <c r="H100" s="508">
        <f t="shared" si="1"/>
        <v>1</v>
      </c>
    </row>
    <row r="101" spans="2:8">
      <c r="B101" s="470"/>
      <c r="C101" s="470"/>
      <c r="D101" s="471" t="s">
        <v>161</v>
      </c>
      <c r="E101" s="472" t="s">
        <v>160</v>
      </c>
      <c r="F101" s="506" t="s">
        <v>743</v>
      </c>
      <c r="G101" s="514">
        <v>200</v>
      </c>
      <c r="H101" s="508">
        <f t="shared" si="1"/>
        <v>1</v>
      </c>
    </row>
    <row r="102" spans="2:8">
      <c r="B102" s="470"/>
      <c r="C102" s="470"/>
      <c r="D102" s="471" t="s">
        <v>155</v>
      </c>
      <c r="E102" s="472" t="s">
        <v>154</v>
      </c>
      <c r="F102" s="506" t="s">
        <v>975</v>
      </c>
      <c r="G102" s="514">
        <v>6000</v>
      </c>
      <c r="H102" s="508">
        <f t="shared" si="1"/>
        <v>1</v>
      </c>
    </row>
    <row r="103" spans="2:8" ht="22.5">
      <c r="B103" s="470"/>
      <c r="C103" s="470"/>
      <c r="D103" s="471" t="s">
        <v>135</v>
      </c>
      <c r="E103" s="472" t="s">
        <v>134</v>
      </c>
      <c r="F103" s="506" t="s">
        <v>699</v>
      </c>
      <c r="G103" s="507">
        <v>0</v>
      </c>
      <c r="H103" s="508">
        <v>0</v>
      </c>
    </row>
    <row r="104" spans="2:8" ht="15">
      <c r="B104" s="466"/>
      <c r="C104" s="467" t="s">
        <v>733</v>
      </c>
      <c r="D104" s="468"/>
      <c r="E104" s="469" t="s">
        <v>734</v>
      </c>
      <c r="F104" s="503" t="s">
        <v>735</v>
      </c>
      <c r="G104" s="504">
        <v>38597.919999999998</v>
      </c>
      <c r="H104" s="505">
        <f t="shared" si="1"/>
        <v>0.99994611398963729</v>
      </c>
    </row>
    <row r="105" spans="2:8">
      <c r="B105" s="470"/>
      <c r="C105" s="470"/>
      <c r="D105" s="471" t="s">
        <v>225</v>
      </c>
      <c r="E105" s="472" t="s">
        <v>901</v>
      </c>
      <c r="F105" s="506" t="s">
        <v>997</v>
      </c>
      <c r="G105" s="507">
        <v>6930</v>
      </c>
      <c r="H105" s="508">
        <f t="shared" si="1"/>
        <v>1</v>
      </c>
    </row>
    <row r="106" spans="2:8">
      <c r="B106" s="470"/>
      <c r="C106" s="470"/>
      <c r="D106" s="471" t="s">
        <v>203</v>
      </c>
      <c r="E106" s="472" t="s">
        <v>202</v>
      </c>
      <c r="F106" s="506" t="s">
        <v>998</v>
      </c>
      <c r="G106" s="507">
        <v>1169.6400000000001</v>
      </c>
      <c r="H106" s="508">
        <f t="shared" si="1"/>
        <v>0.99969230769230777</v>
      </c>
    </row>
    <row r="107" spans="2:8">
      <c r="B107" s="470"/>
      <c r="C107" s="470"/>
      <c r="D107" s="471" t="s">
        <v>201</v>
      </c>
      <c r="E107" s="472" t="s">
        <v>200</v>
      </c>
      <c r="F107" s="506" t="s">
        <v>999</v>
      </c>
      <c r="G107" s="507">
        <v>188.64</v>
      </c>
      <c r="H107" s="508">
        <f t="shared" si="1"/>
        <v>0.99809523809523804</v>
      </c>
    </row>
    <row r="108" spans="2:8">
      <c r="B108" s="470"/>
      <c r="C108" s="470"/>
      <c r="D108" s="471" t="s">
        <v>195</v>
      </c>
      <c r="E108" s="472" t="s">
        <v>194</v>
      </c>
      <c r="F108" s="506" t="s">
        <v>1000</v>
      </c>
      <c r="G108" s="507">
        <v>9550</v>
      </c>
      <c r="H108" s="508">
        <f t="shared" si="1"/>
        <v>1</v>
      </c>
    </row>
    <row r="109" spans="2:8">
      <c r="B109" s="470"/>
      <c r="C109" s="470"/>
      <c r="D109" s="471" t="s">
        <v>191</v>
      </c>
      <c r="E109" s="472" t="s">
        <v>190</v>
      </c>
      <c r="F109" s="506" t="s">
        <v>1001</v>
      </c>
      <c r="G109" s="507">
        <v>6415.55</v>
      </c>
      <c r="H109" s="508">
        <f t="shared" si="1"/>
        <v>0.99992986284289276</v>
      </c>
    </row>
    <row r="110" spans="2:8">
      <c r="B110" s="470"/>
      <c r="C110" s="470"/>
      <c r="D110" s="471" t="s">
        <v>181</v>
      </c>
      <c r="E110" s="472" t="s">
        <v>180</v>
      </c>
      <c r="F110" s="506" t="s">
        <v>686</v>
      </c>
      <c r="G110" s="507">
        <v>500</v>
      </c>
      <c r="H110" s="508">
        <f t="shared" si="1"/>
        <v>1</v>
      </c>
    </row>
    <row r="111" spans="2:8">
      <c r="B111" s="470"/>
      <c r="C111" s="470"/>
      <c r="D111" s="471" t="s">
        <v>175</v>
      </c>
      <c r="E111" s="472" t="s">
        <v>174</v>
      </c>
      <c r="F111" s="506" t="s">
        <v>1002</v>
      </c>
      <c r="G111" s="507">
        <v>3400</v>
      </c>
      <c r="H111" s="508">
        <f t="shared" ref="H111:H174" si="2">+G111/F111</f>
        <v>1</v>
      </c>
    </row>
    <row r="112" spans="2:8" ht="22.5">
      <c r="B112" s="470"/>
      <c r="C112" s="470"/>
      <c r="D112" s="471" t="s">
        <v>163</v>
      </c>
      <c r="E112" s="472" t="s">
        <v>162</v>
      </c>
      <c r="F112" s="506" t="s">
        <v>1003</v>
      </c>
      <c r="G112" s="507">
        <v>5700</v>
      </c>
      <c r="H112" s="508">
        <f t="shared" si="2"/>
        <v>1</v>
      </c>
    </row>
    <row r="113" spans="2:8">
      <c r="B113" s="470"/>
      <c r="C113" s="470"/>
      <c r="D113" s="471" t="s">
        <v>161</v>
      </c>
      <c r="E113" s="472" t="s">
        <v>160</v>
      </c>
      <c r="F113" s="506" t="s">
        <v>1004</v>
      </c>
      <c r="G113" s="507">
        <v>1254.33</v>
      </c>
      <c r="H113" s="508">
        <f t="shared" si="2"/>
        <v>0.99946613545816732</v>
      </c>
    </row>
    <row r="114" spans="2:8" ht="22.5">
      <c r="B114" s="470"/>
      <c r="C114" s="470"/>
      <c r="D114" s="471" t="s">
        <v>135</v>
      </c>
      <c r="E114" s="472" t="s">
        <v>134</v>
      </c>
      <c r="F114" s="506" t="s">
        <v>686</v>
      </c>
      <c r="G114" s="507">
        <v>500</v>
      </c>
      <c r="H114" s="508">
        <f t="shared" si="2"/>
        <v>1</v>
      </c>
    </row>
    <row r="115" spans="2:8">
      <c r="B115" s="470"/>
      <c r="C115" s="470"/>
      <c r="D115" s="471" t="s">
        <v>133</v>
      </c>
      <c r="E115" s="472" t="s">
        <v>132</v>
      </c>
      <c r="F115" s="506" t="s">
        <v>1005</v>
      </c>
      <c r="G115" s="507">
        <v>2989.76</v>
      </c>
      <c r="H115" s="508">
        <f t="shared" si="2"/>
        <v>0.9999197324414717</v>
      </c>
    </row>
    <row r="116" spans="2:8">
      <c r="B116" s="464" t="s">
        <v>349</v>
      </c>
      <c r="C116" s="464"/>
      <c r="D116" s="464"/>
      <c r="E116" s="465" t="s">
        <v>350</v>
      </c>
      <c r="F116" s="500" t="s">
        <v>736</v>
      </c>
      <c r="G116" s="501">
        <v>3953.15</v>
      </c>
      <c r="H116" s="502">
        <f t="shared" si="2"/>
        <v>0.99978502781992917</v>
      </c>
    </row>
    <row r="117" spans="2:8" ht="15">
      <c r="B117" s="466"/>
      <c r="C117" s="467" t="s">
        <v>737</v>
      </c>
      <c r="D117" s="468"/>
      <c r="E117" s="469" t="s">
        <v>738</v>
      </c>
      <c r="F117" s="503" t="s">
        <v>736</v>
      </c>
      <c r="G117" s="504">
        <v>3953.15</v>
      </c>
      <c r="H117" s="505">
        <f t="shared" si="2"/>
        <v>0.99978502781992917</v>
      </c>
    </row>
    <row r="118" spans="2:8">
      <c r="B118" s="470"/>
      <c r="C118" s="470"/>
      <c r="D118" s="471" t="s">
        <v>195</v>
      </c>
      <c r="E118" s="472" t="s">
        <v>194</v>
      </c>
      <c r="F118" s="506" t="s">
        <v>1016</v>
      </c>
      <c r="G118" s="507">
        <v>750</v>
      </c>
      <c r="H118" s="508">
        <f t="shared" si="2"/>
        <v>1</v>
      </c>
    </row>
    <row r="119" spans="2:8">
      <c r="B119" s="470"/>
      <c r="C119" s="470"/>
      <c r="D119" s="471" t="s">
        <v>191</v>
      </c>
      <c r="E119" s="472" t="s">
        <v>190</v>
      </c>
      <c r="F119" s="506" t="s">
        <v>1017</v>
      </c>
      <c r="G119" s="507">
        <v>553.15</v>
      </c>
      <c r="H119" s="508">
        <f t="shared" si="2"/>
        <v>0.99846570397111911</v>
      </c>
    </row>
    <row r="120" spans="2:8">
      <c r="B120" s="470"/>
      <c r="C120" s="470"/>
      <c r="D120" s="471" t="s">
        <v>175</v>
      </c>
      <c r="E120" s="472" t="s">
        <v>174</v>
      </c>
      <c r="F120" s="506" t="s">
        <v>784</v>
      </c>
      <c r="G120" s="507">
        <v>400</v>
      </c>
      <c r="H120" s="508">
        <f t="shared" si="2"/>
        <v>1</v>
      </c>
    </row>
    <row r="121" spans="2:8" ht="22.5">
      <c r="B121" s="470"/>
      <c r="C121" s="470"/>
      <c r="D121" s="471" t="s">
        <v>137</v>
      </c>
      <c r="E121" s="472" t="s">
        <v>445</v>
      </c>
      <c r="F121" s="506" t="s">
        <v>1018</v>
      </c>
      <c r="G121" s="507">
        <v>2250</v>
      </c>
      <c r="H121" s="508">
        <f t="shared" si="2"/>
        <v>1</v>
      </c>
    </row>
    <row r="122" spans="2:8">
      <c r="B122" s="464" t="s">
        <v>739</v>
      </c>
      <c r="C122" s="464"/>
      <c r="D122" s="464"/>
      <c r="E122" s="465" t="s">
        <v>95</v>
      </c>
      <c r="F122" s="500" t="s">
        <v>742</v>
      </c>
      <c r="G122" s="501">
        <v>5322702.2699999996</v>
      </c>
      <c r="H122" s="502">
        <f t="shared" si="2"/>
        <v>0.99988320643267248</v>
      </c>
    </row>
    <row r="123" spans="2:8" ht="15">
      <c r="B123" s="466"/>
      <c r="C123" s="467" t="s">
        <v>741</v>
      </c>
      <c r="D123" s="468"/>
      <c r="E123" s="469" t="s">
        <v>252</v>
      </c>
      <c r="F123" s="503" t="s">
        <v>742</v>
      </c>
      <c r="G123" s="504">
        <v>5322702.2699999996</v>
      </c>
      <c r="H123" s="505">
        <f t="shared" si="2"/>
        <v>0.99988320643267248</v>
      </c>
    </row>
    <row r="124" spans="2:8">
      <c r="B124" s="470"/>
      <c r="C124" s="470"/>
      <c r="D124" s="471" t="s">
        <v>225</v>
      </c>
      <c r="E124" s="472" t="s">
        <v>901</v>
      </c>
      <c r="F124" s="506" t="s">
        <v>699</v>
      </c>
      <c r="G124" s="507">
        <v>0</v>
      </c>
      <c r="H124" s="508">
        <v>0</v>
      </c>
    </row>
    <row r="125" spans="2:8" ht="22.5">
      <c r="B125" s="470"/>
      <c r="C125" s="470"/>
      <c r="D125" s="471" t="s">
        <v>223</v>
      </c>
      <c r="E125" s="472" t="s">
        <v>222</v>
      </c>
      <c r="F125" s="506" t="s">
        <v>1023</v>
      </c>
      <c r="G125" s="507">
        <v>325060.90000000002</v>
      </c>
      <c r="H125" s="508">
        <f t="shared" si="2"/>
        <v>0.99999969236543307</v>
      </c>
    </row>
    <row r="126" spans="2:8">
      <c r="B126" s="470"/>
      <c r="C126" s="470"/>
      <c r="D126" s="471" t="s">
        <v>215</v>
      </c>
      <c r="E126" s="472" t="s">
        <v>214</v>
      </c>
      <c r="F126" s="506" t="s">
        <v>1024</v>
      </c>
      <c r="G126" s="507">
        <v>23536</v>
      </c>
      <c r="H126" s="508">
        <f t="shared" si="2"/>
        <v>1</v>
      </c>
    </row>
    <row r="127" spans="2:8">
      <c r="B127" s="470"/>
      <c r="C127" s="470"/>
      <c r="D127" s="471" t="s">
        <v>213</v>
      </c>
      <c r="E127" s="472" t="s">
        <v>212</v>
      </c>
      <c r="F127" s="506" t="s">
        <v>1025</v>
      </c>
      <c r="G127" s="507">
        <v>58575.42</v>
      </c>
      <c r="H127" s="508">
        <f t="shared" si="2"/>
        <v>0.99961466261647147</v>
      </c>
    </row>
    <row r="128" spans="2:8">
      <c r="B128" s="470"/>
      <c r="C128" s="470"/>
      <c r="D128" s="471" t="s">
        <v>211</v>
      </c>
      <c r="E128" s="472" t="s">
        <v>912</v>
      </c>
      <c r="F128" s="506" t="s">
        <v>1026</v>
      </c>
      <c r="G128" s="507">
        <v>4531.42</v>
      </c>
      <c r="H128" s="508">
        <f t="shared" si="2"/>
        <v>0.9998720211827008</v>
      </c>
    </row>
    <row r="129" spans="2:8" ht="22.5">
      <c r="B129" s="470"/>
      <c r="C129" s="470"/>
      <c r="D129" s="471" t="s">
        <v>209</v>
      </c>
      <c r="E129" s="472" t="s">
        <v>208</v>
      </c>
      <c r="F129" s="506" t="s">
        <v>1027</v>
      </c>
      <c r="G129" s="507">
        <v>3499329.76</v>
      </c>
      <c r="H129" s="508">
        <f t="shared" si="2"/>
        <v>0.9999999314154423</v>
      </c>
    </row>
    <row r="130" spans="2:8" ht="22.5">
      <c r="B130" s="470"/>
      <c r="C130" s="470"/>
      <c r="D130" s="471" t="s">
        <v>207</v>
      </c>
      <c r="E130" s="472" t="s">
        <v>206</v>
      </c>
      <c r="F130" s="506" t="s">
        <v>1028</v>
      </c>
      <c r="G130" s="507">
        <v>356915.54</v>
      </c>
      <c r="H130" s="508">
        <f t="shared" si="2"/>
        <v>0.99999871118134231</v>
      </c>
    </row>
    <row r="131" spans="2:8" ht="22.5">
      <c r="B131" s="470"/>
      <c r="C131" s="470"/>
      <c r="D131" s="471" t="s">
        <v>205</v>
      </c>
      <c r="E131" s="472" t="s">
        <v>204</v>
      </c>
      <c r="F131" s="506" t="s">
        <v>1029</v>
      </c>
      <c r="G131" s="507">
        <v>273329.21999999997</v>
      </c>
      <c r="H131" s="508">
        <f t="shared" si="2"/>
        <v>0.99999714630666214</v>
      </c>
    </row>
    <row r="132" spans="2:8">
      <c r="B132" s="470"/>
      <c r="C132" s="470"/>
      <c r="D132" s="471" t="s">
        <v>203</v>
      </c>
      <c r="E132" s="472" t="s">
        <v>202</v>
      </c>
      <c r="F132" s="506" t="s">
        <v>1030</v>
      </c>
      <c r="G132" s="507">
        <v>15422.68</v>
      </c>
      <c r="H132" s="508">
        <f t="shared" si="2"/>
        <v>0.99997925176684177</v>
      </c>
    </row>
    <row r="133" spans="2:8">
      <c r="B133" s="470"/>
      <c r="C133" s="470"/>
      <c r="D133" s="471" t="s">
        <v>201</v>
      </c>
      <c r="E133" s="472" t="s">
        <v>200</v>
      </c>
      <c r="F133" s="506" t="s">
        <v>1031</v>
      </c>
      <c r="G133" s="507">
        <v>1751.25</v>
      </c>
      <c r="H133" s="508">
        <f t="shared" si="2"/>
        <v>0.8730059820538385</v>
      </c>
    </row>
    <row r="134" spans="2:8" ht="22.5">
      <c r="B134" s="470"/>
      <c r="C134" s="470"/>
      <c r="D134" s="471" t="s">
        <v>193</v>
      </c>
      <c r="E134" s="472" t="s">
        <v>192</v>
      </c>
      <c r="F134" s="506" t="s">
        <v>1032</v>
      </c>
      <c r="G134" s="507">
        <v>147571.96</v>
      </c>
      <c r="H134" s="508">
        <f t="shared" si="2"/>
        <v>0.99999972894587041</v>
      </c>
    </row>
    <row r="135" spans="2:8">
      <c r="B135" s="470"/>
      <c r="C135" s="470"/>
      <c r="D135" s="471" t="s">
        <v>191</v>
      </c>
      <c r="E135" s="472" t="s">
        <v>190</v>
      </c>
      <c r="F135" s="506" t="s">
        <v>1033</v>
      </c>
      <c r="G135" s="507">
        <v>233743</v>
      </c>
      <c r="H135" s="508">
        <f t="shared" si="2"/>
        <v>1</v>
      </c>
    </row>
    <row r="136" spans="2:8">
      <c r="B136" s="470"/>
      <c r="C136" s="470"/>
      <c r="D136" s="471" t="s">
        <v>189</v>
      </c>
      <c r="E136" s="472" t="s">
        <v>188</v>
      </c>
      <c r="F136" s="506" t="s">
        <v>1034</v>
      </c>
      <c r="G136" s="507">
        <v>2864.95</v>
      </c>
      <c r="H136" s="508">
        <f t="shared" si="2"/>
        <v>0.99998254799301911</v>
      </c>
    </row>
    <row r="137" spans="2:8">
      <c r="B137" s="470"/>
      <c r="C137" s="470"/>
      <c r="D137" s="471" t="s">
        <v>183</v>
      </c>
      <c r="E137" s="472" t="s">
        <v>182</v>
      </c>
      <c r="F137" s="506" t="s">
        <v>1035</v>
      </c>
      <c r="G137" s="507">
        <v>5266.11</v>
      </c>
      <c r="H137" s="508">
        <f t="shared" si="2"/>
        <v>0.99983102335295226</v>
      </c>
    </row>
    <row r="138" spans="2:8">
      <c r="B138" s="470"/>
      <c r="C138" s="470"/>
      <c r="D138" s="471" t="s">
        <v>181</v>
      </c>
      <c r="E138" s="472" t="s">
        <v>180</v>
      </c>
      <c r="F138" s="506" t="s">
        <v>1036</v>
      </c>
      <c r="G138" s="507">
        <v>138341.07</v>
      </c>
      <c r="H138" s="508">
        <f t="shared" si="2"/>
        <v>0.99999327752960065</v>
      </c>
    </row>
    <row r="139" spans="2:8">
      <c r="B139" s="470"/>
      <c r="C139" s="470"/>
      <c r="D139" s="471" t="s">
        <v>179</v>
      </c>
      <c r="E139" s="472" t="s">
        <v>178</v>
      </c>
      <c r="F139" s="506" t="s">
        <v>1037</v>
      </c>
      <c r="G139" s="507">
        <v>35909.74</v>
      </c>
      <c r="H139" s="508">
        <f t="shared" si="2"/>
        <v>0.9999927596769701</v>
      </c>
    </row>
    <row r="140" spans="2:8">
      <c r="B140" s="470"/>
      <c r="C140" s="470"/>
      <c r="D140" s="471" t="s">
        <v>177</v>
      </c>
      <c r="E140" s="472" t="s">
        <v>176</v>
      </c>
      <c r="F140" s="506" t="s">
        <v>1038</v>
      </c>
      <c r="G140" s="507">
        <v>33037.5</v>
      </c>
      <c r="H140" s="508">
        <f t="shared" si="2"/>
        <v>0.9999848659119801</v>
      </c>
    </row>
    <row r="141" spans="2:8">
      <c r="B141" s="470"/>
      <c r="C141" s="470"/>
      <c r="D141" s="471" t="s">
        <v>175</v>
      </c>
      <c r="E141" s="472" t="s">
        <v>174</v>
      </c>
      <c r="F141" s="506" t="s">
        <v>1039</v>
      </c>
      <c r="G141" s="507">
        <v>107497.29</v>
      </c>
      <c r="H141" s="508">
        <f t="shared" si="2"/>
        <v>0.99999339522595765</v>
      </c>
    </row>
    <row r="142" spans="2:8">
      <c r="B142" s="470"/>
      <c r="C142" s="470"/>
      <c r="D142" s="471" t="s">
        <v>173</v>
      </c>
      <c r="E142" s="472" t="s">
        <v>919</v>
      </c>
      <c r="F142" s="506" t="s">
        <v>1040</v>
      </c>
      <c r="G142" s="507">
        <v>2403.33</v>
      </c>
      <c r="H142" s="508">
        <f t="shared" si="2"/>
        <v>0.99972129783693842</v>
      </c>
    </row>
    <row r="143" spans="2:8" ht="22.5">
      <c r="B143" s="470"/>
      <c r="C143" s="470"/>
      <c r="D143" s="471" t="s">
        <v>171</v>
      </c>
      <c r="E143" s="472" t="s">
        <v>920</v>
      </c>
      <c r="F143" s="506" t="s">
        <v>1041</v>
      </c>
      <c r="G143" s="507">
        <v>15446.01</v>
      </c>
      <c r="H143" s="508">
        <f t="shared" si="2"/>
        <v>0.9999359098854147</v>
      </c>
    </row>
    <row r="144" spans="2:8">
      <c r="B144" s="470"/>
      <c r="C144" s="470"/>
      <c r="D144" s="471" t="s">
        <v>169</v>
      </c>
      <c r="E144" s="472" t="s">
        <v>921</v>
      </c>
      <c r="F144" s="506" t="s">
        <v>1042</v>
      </c>
      <c r="G144" s="507">
        <v>7257.57</v>
      </c>
      <c r="H144" s="508">
        <f t="shared" si="2"/>
        <v>0.99994075502893354</v>
      </c>
    </row>
    <row r="145" spans="2:8">
      <c r="B145" s="470"/>
      <c r="C145" s="470"/>
      <c r="D145" s="471" t="s">
        <v>161</v>
      </c>
      <c r="E145" s="472" t="s">
        <v>160</v>
      </c>
      <c r="F145" s="506" t="s">
        <v>1043</v>
      </c>
      <c r="G145" s="507">
        <v>1736.6</v>
      </c>
      <c r="H145" s="508">
        <f t="shared" si="2"/>
        <v>0.99976971790443292</v>
      </c>
    </row>
    <row r="146" spans="2:8">
      <c r="B146" s="470"/>
      <c r="C146" s="470"/>
      <c r="D146" s="471" t="s">
        <v>157</v>
      </c>
      <c r="E146" s="472" t="s">
        <v>156</v>
      </c>
      <c r="F146" s="506" t="s">
        <v>1044</v>
      </c>
      <c r="G146" s="507">
        <v>361.5</v>
      </c>
      <c r="H146" s="508">
        <f t="shared" si="2"/>
        <v>0.99861878453038677</v>
      </c>
    </row>
    <row r="147" spans="2:8">
      <c r="B147" s="470"/>
      <c r="C147" s="470"/>
      <c r="D147" s="471" t="s">
        <v>155</v>
      </c>
      <c r="E147" s="472" t="s">
        <v>154</v>
      </c>
      <c r="F147" s="506" t="s">
        <v>1045</v>
      </c>
      <c r="G147" s="507">
        <v>3140.12</v>
      </c>
      <c r="H147" s="508">
        <f t="shared" si="2"/>
        <v>0.90389176741508348</v>
      </c>
    </row>
    <row r="148" spans="2:8">
      <c r="B148" s="470"/>
      <c r="C148" s="470"/>
      <c r="D148" s="471" t="s">
        <v>153</v>
      </c>
      <c r="E148" s="472" t="s">
        <v>152</v>
      </c>
      <c r="F148" s="506" t="s">
        <v>1046</v>
      </c>
      <c r="G148" s="507">
        <v>19124.61</v>
      </c>
      <c r="H148" s="508">
        <f t="shared" si="2"/>
        <v>0.99997960784313733</v>
      </c>
    </row>
    <row r="149" spans="2:8">
      <c r="B149" s="470"/>
      <c r="C149" s="470"/>
      <c r="D149" s="471" t="s">
        <v>149</v>
      </c>
      <c r="E149" s="472" t="s">
        <v>148</v>
      </c>
      <c r="F149" s="506" t="s">
        <v>1047</v>
      </c>
      <c r="G149" s="507">
        <v>253.83</v>
      </c>
      <c r="H149" s="508">
        <f t="shared" si="2"/>
        <v>0.99933070866141738</v>
      </c>
    </row>
    <row r="150" spans="2:8">
      <c r="B150" s="470"/>
      <c r="C150" s="470"/>
      <c r="D150" s="471" t="s">
        <v>143</v>
      </c>
      <c r="E150" s="472" t="s">
        <v>142</v>
      </c>
      <c r="F150" s="506" t="s">
        <v>1048</v>
      </c>
      <c r="G150" s="507">
        <v>580</v>
      </c>
      <c r="H150" s="508">
        <f t="shared" si="2"/>
        <v>1</v>
      </c>
    </row>
    <row r="151" spans="2:8" ht="22.5">
      <c r="B151" s="470"/>
      <c r="C151" s="470"/>
      <c r="D151" s="471" t="s">
        <v>135</v>
      </c>
      <c r="E151" s="472" t="s">
        <v>134</v>
      </c>
      <c r="F151" s="506" t="s">
        <v>1049</v>
      </c>
      <c r="G151" s="507">
        <v>1943.76</v>
      </c>
      <c r="H151" s="508">
        <f t="shared" si="2"/>
        <v>0.99987654320987651</v>
      </c>
    </row>
    <row r="152" spans="2:8">
      <c r="B152" s="470"/>
      <c r="C152" s="470"/>
      <c r="D152" s="471" t="s">
        <v>133</v>
      </c>
      <c r="E152" s="472" t="s">
        <v>132</v>
      </c>
      <c r="F152" s="506" t="s">
        <v>1050</v>
      </c>
      <c r="G152" s="507">
        <v>7771.13</v>
      </c>
      <c r="H152" s="508">
        <f t="shared" si="2"/>
        <v>0.99988805970149253</v>
      </c>
    </row>
    <row r="153" spans="2:8">
      <c r="B153" s="464" t="s">
        <v>815</v>
      </c>
      <c r="C153" s="464"/>
      <c r="D153" s="464"/>
      <c r="E153" s="465" t="s">
        <v>91</v>
      </c>
      <c r="F153" s="500" t="s">
        <v>816</v>
      </c>
      <c r="G153" s="501">
        <v>2654155</v>
      </c>
      <c r="H153" s="502">
        <f t="shared" si="2"/>
        <v>1</v>
      </c>
    </row>
    <row r="154" spans="2:8" ht="22.5">
      <c r="B154" s="466"/>
      <c r="C154" s="467" t="s">
        <v>817</v>
      </c>
      <c r="D154" s="468"/>
      <c r="E154" s="469" t="s">
        <v>818</v>
      </c>
      <c r="F154" s="503" t="s">
        <v>816</v>
      </c>
      <c r="G154" s="504">
        <v>2654155</v>
      </c>
      <c r="H154" s="505">
        <f t="shared" si="2"/>
        <v>1</v>
      </c>
    </row>
    <row r="155" spans="2:8">
      <c r="B155" s="470"/>
      <c r="C155" s="470"/>
      <c r="D155" s="471" t="s">
        <v>199</v>
      </c>
      <c r="E155" s="472" t="s">
        <v>1232</v>
      </c>
      <c r="F155" s="506" t="s">
        <v>1233</v>
      </c>
      <c r="G155" s="507">
        <v>2626266</v>
      </c>
      <c r="H155" s="508">
        <f t="shared" si="2"/>
        <v>1</v>
      </c>
    </row>
    <row r="156" spans="2:8">
      <c r="B156" s="470"/>
      <c r="C156" s="470"/>
      <c r="D156" s="471" t="s">
        <v>157</v>
      </c>
      <c r="E156" s="472" t="s">
        <v>156</v>
      </c>
      <c r="F156" s="506" t="s">
        <v>1234</v>
      </c>
      <c r="G156" s="507">
        <v>26784</v>
      </c>
      <c r="H156" s="508">
        <f t="shared" si="2"/>
        <v>1</v>
      </c>
    </row>
    <row r="157" spans="2:8">
      <c r="B157" s="470"/>
      <c r="C157" s="470"/>
      <c r="D157" s="471" t="s">
        <v>414</v>
      </c>
      <c r="E157" s="472" t="s">
        <v>24</v>
      </c>
      <c r="F157" s="506" t="s">
        <v>1235</v>
      </c>
      <c r="G157" s="507">
        <v>1105</v>
      </c>
      <c r="H157" s="508">
        <f t="shared" si="2"/>
        <v>1</v>
      </c>
    </row>
    <row r="158" spans="2:8">
      <c r="B158" s="464" t="s">
        <v>820</v>
      </c>
      <c r="C158" s="464"/>
      <c r="D158" s="464"/>
      <c r="E158" s="465" t="s">
        <v>90</v>
      </c>
      <c r="F158" s="500" t="s">
        <v>1458</v>
      </c>
      <c r="G158" s="501">
        <v>322808.11</v>
      </c>
      <c r="H158" s="502">
        <f t="shared" si="2"/>
        <v>0.94735144446922648</v>
      </c>
    </row>
    <row r="159" spans="2:8" ht="15">
      <c r="B159" s="466"/>
      <c r="C159" s="467" t="s">
        <v>831</v>
      </c>
      <c r="D159" s="468"/>
      <c r="E159" s="469" t="s">
        <v>832</v>
      </c>
      <c r="F159" s="503" t="s">
        <v>1458</v>
      </c>
      <c r="G159" s="504">
        <v>322808.11</v>
      </c>
      <c r="H159" s="505">
        <f t="shared" si="2"/>
        <v>0.94735144446922648</v>
      </c>
    </row>
    <row r="160" spans="2:8">
      <c r="B160" s="470"/>
      <c r="C160" s="470"/>
      <c r="D160" s="471" t="s">
        <v>227</v>
      </c>
      <c r="E160" s="472" t="s">
        <v>909</v>
      </c>
      <c r="F160" s="506" t="s">
        <v>797</v>
      </c>
      <c r="G160" s="507">
        <v>892.15</v>
      </c>
      <c r="H160" s="508">
        <f t="shared" si="2"/>
        <v>0.9912777777777777</v>
      </c>
    </row>
    <row r="161" spans="2:8">
      <c r="B161" s="470"/>
      <c r="C161" s="470"/>
      <c r="D161" s="471" t="s">
        <v>215</v>
      </c>
      <c r="E161" s="472" t="s">
        <v>214</v>
      </c>
      <c r="F161" s="506" t="s">
        <v>1278</v>
      </c>
      <c r="G161" s="507">
        <v>126678</v>
      </c>
      <c r="H161" s="508">
        <f t="shared" si="2"/>
        <v>1</v>
      </c>
    </row>
    <row r="162" spans="2:8">
      <c r="B162" s="470"/>
      <c r="C162" s="470"/>
      <c r="D162" s="471" t="s">
        <v>211</v>
      </c>
      <c r="E162" s="472" t="s">
        <v>912</v>
      </c>
      <c r="F162" s="506" t="s">
        <v>1279</v>
      </c>
      <c r="G162" s="507">
        <v>4821.93</v>
      </c>
      <c r="H162" s="508">
        <f t="shared" si="2"/>
        <v>0.99998548320199099</v>
      </c>
    </row>
    <row r="163" spans="2:8">
      <c r="B163" s="470"/>
      <c r="C163" s="470"/>
      <c r="D163" s="471" t="s">
        <v>203</v>
      </c>
      <c r="E163" s="472" t="s">
        <v>202</v>
      </c>
      <c r="F163" s="506" t="s">
        <v>1237</v>
      </c>
      <c r="G163" s="507">
        <v>20000</v>
      </c>
      <c r="H163" s="508">
        <f t="shared" si="2"/>
        <v>1</v>
      </c>
    </row>
    <row r="164" spans="2:8">
      <c r="B164" s="470"/>
      <c r="C164" s="470"/>
      <c r="D164" s="471" t="s">
        <v>201</v>
      </c>
      <c r="E164" s="472" t="s">
        <v>200</v>
      </c>
      <c r="F164" s="506" t="s">
        <v>1280</v>
      </c>
      <c r="G164" s="507">
        <v>3279.3</v>
      </c>
      <c r="H164" s="508">
        <f t="shared" si="2"/>
        <v>0.99372727272727279</v>
      </c>
    </row>
    <row r="165" spans="2:8">
      <c r="B165" s="470"/>
      <c r="C165" s="470"/>
      <c r="D165" s="471" t="s">
        <v>195</v>
      </c>
      <c r="E165" s="472" t="s">
        <v>194</v>
      </c>
      <c r="F165" s="506" t="s">
        <v>686</v>
      </c>
      <c r="G165" s="507">
        <v>500</v>
      </c>
      <c r="H165" s="508">
        <f t="shared" si="2"/>
        <v>1</v>
      </c>
    </row>
    <row r="166" spans="2:8">
      <c r="B166" s="470"/>
      <c r="C166" s="470"/>
      <c r="D166" s="471" t="s">
        <v>191</v>
      </c>
      <c r="E166" s="472" t="s">
        <v>190</v>
      </c>
      <c r="F166" s="506" t="s">
        <v>1281</v>
      </c>
      <c r="G166" s="507">
        <v>34676.370000000003</v>
      </c>
      <c r="H166" s="508">
        <f t="shared" si="2"/>
        <v>0.99978001383923432</v>
      </c>
    </row>
    <row r="167" spans="2:8">
      <c r="B167" s="470"/>
      <c r="C167" s="470"/>
      <c r="D167" s="471" t="s">
        <v>189</v>
      </c>
      <c r="E167" s="472" t="s">
        <v>188</v>
      </c>
      <c r="F167" s="506" t="s">
        <v>1282</v>
      </c>
      <c r="G167" s="507">
        <v>27200</v>
      </c>
      <c r="H167" s="508">
        <f t="shared" si="2"/>
        <v>1</v>
      </c>
    </row>
    <row r="168" spans="2:8">
      <c r="B168" s="470"/>
      <c r="C168" s="470"/>
      <c r="D168" s="471" t="s">
        <v>187</v>
      </c>
      <c r="E168" s="472" t="s">
        <v>1091</v>
      </c>
      <c r="F168" s="506" t="s">
        <v>802</v>
      </c>
      <c r="G168" s="507">
        <v>998.35</v>
      </c>
      <c r="H168" s="508">
        <f t="shared" si="2"/>
        <v>0.99835000000000007</v>
      </c>
    </row>
    <row r="169" spans="2:8">
      <c r="B169" s="470"/>
      <c r="C169" s="470"/>
      <c r="D169" s="471" t="s">
        <v>181</v>
      </c>
      <c r="E169" s="472" t="s">
        <v>180</v>
      </c>
      <c r="F169" s="506" t="s">
        <v>1283</v>
      </c>
      <c r="G169" s="507">
        <v>8146.35</v>
      </c>
      <c r="H169" s="508">
        <f t="shared" si="2"/>
        <v>0.8575105263157895</v>
      </c>
    </row>
    <row r="170" spans="2:8">
      <c r="B170" s="470"/>
      <c r="C170" s="470"/>
      <c r="D170" s="471" t="s">
        <v>179</v>
      </c>
      <c r="E170" s="472" t="s">
        <v>178</v>
      </c>
      <c r="F170" s="506" t="s">
        <v>910</v>
      </c>
      <c r="G170" s="507">
        <v>5000</v>
      </c>
      <c r="H170" s="508">
        <f t="shared" si="2"/>
        <v>1</v>
      </c>
    </row>
    <row r="171" spans="2:8">
      <c r="B171" s="470"/>
      <c r="C171" s="470"/>
      <c r="D171" s="471" t="s">
        <v>177</v>
      </c>
      <c r="E171" s="472" t="s">
        <v>176</v>
      </c>
      <c r="F171" s="506" t="s">
        <v>1284</v>
      </c>
      <c r="G171" s="507">
        <v>295</v>
      </c>
      <c r="H171" s="508">
        <f t="shared" si="2"/>
        <v>1</v>
      </c>
    </row>
    <row r="172" spans="2:8">
      <c r="B172" s="470"/>
      <c r="C172" s="470"/>
      <c r="D172" s="471" t="s">
        <v>175</v>
      </c>
      <c r="E172" s="472" t="s">
        <v>174</v>
      </c>
      <c r="F172" s="506" t="s">
        <v>924</v>
      </c>
      <c r="G172" s="507">
        <v>12862.53</v>
      </c>
      <c r="H172" s="508">
        <f t="shared" si="2"/>
        <v>0.98942538461538465</v>
      </c>
    </row>
    <row r="173" spans="2:8">
      <c r="B173" s="470"/>
      <c r="C173" s="470"/>
      <c r="D173" s="471" t="s">
        <v>173</v>
      </c>
      <c r="E173" s="472" t="s">
        <v>919</v>
      </c>
      <c r="F173" s="506" t="s">
        <v>1285</v>
      </c>
      <c r="G173" s="507">
        <v>672</v>
      </c>
      <c r="H173" s="508">
        <f t="shared" si="2"/>
        <v>1</v>
      </c>
    </row>
    <row r="174" spans="2:8">
      <c r="B174" s="470"/>
      <c r="C174" s="470"/>
      <c r="D174" s="471" t="s">
        <v>169</v>
      </c>
      <c r="E174" s="472" t="s">
        <v>921</v>
      </c>
      <c r="F174" s="506" t="s">
        <v>932</v>
      </c>
      <c r="G174" s="507">
        <v>1145.26</v>
      </c>
      <c r="H174" s="508">
        <f t="shared" si="2"/>
        <v>0.95438333333333336</v>
      </c>
    </row>
    <row r="175" spans="2:8">
      <c r="B175" s="470"/>
      <c r="C175" s="470"/>
      <c r="D175" s="471" t="s">
        <v>161</v>
      </c>
      <c r="E175" s="472" t="s">
        <v>160</v>
      </c>
      <c r="F175" s="506" t="s">
        <v>882</v>
      </c>
      <c r="G175" s="507">
        <v>240.9</v>
      </c>
      <c r="H175" s="508">
        <f t="shared" ref="H175:H193" si="3">+G175/F175</f>
        <v>0.80300000000000005</v>
      </c>
    </row>
    <row r="176" spans="2:8">
      <c r="B176" s="470"/>
      <c r="C176" s="470"/>
      <c r="D176" s="471" t="s">
        <v>157</v>
      </c>
      <c r="E176" s="472" t="s">
        <v>156</v>
      </c>
      <c r="F176" s="506" t="s">
        <v>932</v>
      </c>
      <c r="G176" s="507">
        <v>1104</v>
      </c>
      <c r="H176" s="508">
        <f t="shared" si="3"/>
        <v>0.92</v>
      </c>
    </row>
    <row r="177" spans="2:8">
      <c r="B177" s="470"/>
      <c r="C177" s="470"/>
      <c r="D177" s="471" t="s">
        <v>155</v>
      </c>
      <c r="E177" s="472" t="s">
        <v>154</v>
      </c>
      <c r="F177" s="506" t="s">
        <v>1286</v>
      </c>
      <c r="G177" s="507">
        <v>4797</v>
      </c>
      <c r="H177" s="508">
        <f t="shared" si="3"/>
        <v>1</v>
      </c>
    </row>
    <row r="178" spans="2:8" ht="22.5">
      <c r="B178" s="470"/>
      <c r="C178" s="470"/>
      <c r="D178" s="471" t="s">
        <v>137</v>
      </c>
      <c r="E178" s="472" t="s">
        <v>445</v>
      </c>
      <c r="F178" s="506" t="s">
        <v>922</v>
      </c>
      <c r="G178" s="507">
        <v>3200</v>
      </c>
      <c r="H178" s="508">
        <f t="shared" si="3"/>
        <v>1</v>
      </c>
    </row>
    <row r="179" spans="2:8" ht="22.5">
      <c r="B179" s="470"/>
      <c r="C179" s="470"/>
      <c r="D179" s="471" t="s">
        <v>135</v>
      </c>
      <c r="E179" s="472" t="s">
        <v>134</v>
      </c>
      <c r="F179" s="506" t="s">
        <v>686</v>
      </c>
      <c r="G179" s="507">
        <v>497.42</v>
      </c>
      <c r="H179" s="508">
        <f t="shared" si="3"/>
        <v>0.99484000000000006</v>
      </c>
    </row>
    <row r="180" spans="2:8">
      <c r="B180" s="470"/>
      <c r="C180" s="470"/>
      <c r="D180" s="471" t="s">
        <v>133</v>
      </c>
      <c r="E180" s="472" t="s">
        <v>132</v>
      </c>
      <c r="F180" s="506" t="s">
        <v>691</v>
      </c>
      <c r="G180" s="507">
        <v>6995.09</v>
      </c>
      <c r="H180" s="508">
        <f t="shared" si="3"/>
        <v>0.99929857142857148</v>
      </c>
    </row>
    <row r="181" spans="2:8">
      <c r="B181" s="470"/>
      <c r="C181" s="470"/>
      <c r="D181" s="471" t="s">
        <v>129</v>
      </c>
      <c r="E181" s="472" t="s">
        <v>128</v>
      </c>
      <c r="F181" s="506" t="s">
        <v>836</v>
      </c>
      <c r="G181" s="507">
        <v>58806.46</v>
      </c>
      <c r="H181" s="508">
        <f t="shared" si="3"/>
        <v>0.78408613333333332</v>
      </c>
    </row>
    <row r="182" spans="2:8">
      <c r="B182" s="464" t="s">
        <v>310</v>
      </c>
      <c r="C182" s="464"/>
      <c r="D182" s="464"/>
      <c r="E182" s="465" t="s">
        <v>89</v>
      </c>
      <c r="F182" s="500" t="s">
        <v>849</v>
      </c>
      <c r="G182" s="501">
        <v>164234</v>
      </c>
      <c r="H182" s="502">
        <f t="shared" si="3"/>
        <v>1</v>
      </c>
    </row>
    <row r="183" spans="2:8" ht="15">
      <c r="B183" s="466"/>
      <c r="C183" s="467" t="s">
        <v>847</v>
      </c>
      <c r="D183" s="468"/>
      <c r="E183" s="469" t="s">
        <v>848</v>
      </c>
      <c r="F183" s="503" t="s">
        <v>849</v>
      </c>
      <c r="G183" s="504">
        <v>164234</v>
      </c>
      <c r="H183" s="505">
        <f t="shared" si="3"/>
        <v>1</v>
      </c>
    </row>
    <row r="184" spans="2:8">
      <c r="B184" s="470"/>
      <c r="C184" s="470"/>
      <c r="D184" s="471" t="s">
        <v>215</v>
      </c>
      <c r="E184" s="472" t="s">
        <v>214</v>
      </c>
      <c r="F184" s="506" t="s">
        <v>1466</v>
      </c>
      <c r="G184" s="507">
        <v>49580</v>
      </c>
      <c r="H184" s="508">
        <f t="shared" si="3"/>
        <v>1</v>
      </c>
    </row>
    <row r="185" spans="2:8">
      <c r="B185" s="470"/>
      <c r="C185" s="470"/>
      <c r="D185" s="471" t="s">
        <v>211</v>
      </c>
      <c r="E185" s="472" t="s">
        <v>912</v>
      </c>
      <c r="F185" s="506" t="s">
        <v>1467</v>
      </c>
      <c r="G185" s="507">
        <v>3700</v>
      </c>
      <c r="H185" s="508">
        <f t="shared" si="3"/>
        <v>1</v>
      </c>
    </row>
    <row r="186" spans="2:8">
      <c r="B186" s="470"/>
      <c r="C186" s="470"/>
      <c r="D186" s="471" t="s">
        <v>203</v>
      </c>
      <c r="E186" s="472" t="s">
        <v>202</v>
      </c>
      <c r="F186" s="506" t="s">
        <v>966</v>
      </c>
      <c r="G186" s="507">
        <v>7500</v>
      </c>
      <c r="H186" s="508">
        <f t="shared" si="3"/>
        <v>1</v>
      </c>
    </row>
    <row r="187" spans="2:8">
      <c r="B187" s="470"/>
      <c r="C187" s="470"/>
      <c r="D187" s="471" t="s">
        <v>201</v>
      </c>
      <c r="E187" s="472" t="s">
        <v>200</v>
      </c>
      <c r="F187" s="506" t="s">
        <v>802</v>
      </c>
      <c r="G187" s="507">
        <v>1000</v>
      </c>
      <c r="H187" s="508">
        <f t="shared" si="3"/>
        <v>1</v>
      </c>
    </row>
    <row r="188" spans="2:8">
      <c r="B188" s="470"/>
      <c r="C188" s="470"/>
      <c r="D188" s="471" t="s">
        <v>195</v>
      </c>
      <c r="E188" s="472" t="s">
        <v>194</v>
      </c>
      <c r="F188" s="506" t="s">
        <v>1107</v>
      </c>
      <c r="G188" s="507">
        <v>61000</v>
      </c>
      <c r="H188" s="508">
        <f t="shared" si="3"/>
        <v>1</v>
      </c>
    </row>
    <row r="189" spans="2:8">
      <c r="B189" s="470"/>
      <c r="C189" s="470"/>
      <c r="D189" s="471" t="s">
        <v>191</v>
      </c>
      <c r="E189" s="472" t="s">
        <v>190</v>
      </c>
      <c r="F189" s="506" t="s">
        <v>1468</v>
      </c>
      <c r="G189" s="507">
        <v>3454</v>
      </c>
      <c r="H189" s="508">
        <f t="shared" si="3"/>
        <v>1</v>
      </c>
    </row>
    <row r="190" spans="2:8">
      <c r="B190" s="470"/>
      <c r="C190" s="470"/>
      <c r="D190" s="471" t="s">
        <v>181</v>
      </c>
      <c r="E190" s="472" t="s">
        <v>180</v>
      </c>
      <c r="F190" s="506" t="s">
        <v>956</v>
      </c>
      <c r="G190" s="507">
        <v>1500</v>
      </c>
      <c r="H190" s="508">
        <f t="shared" si="3"/>
        <v>1</v>
      </c>
    </row>
    <row r="191" spans="2:8">
      <c r="B191" s="470"/>
      <c r="C191" s="470"/>
      <c r="D191" s="471" t="s">
        <v>175</v>
      </c>
      <c r="E191" s="472" t="s">
        <v>174</v>
      </c>
      <c r="F191" s="506" t="s">
        <v>1469</v>
      </c>
      <c r="G191" s="507">
        <v>34500</v>
      </c>
      <c r="H191" s="508">
        <f t="shared" si="3"/>
        <v>1</v>
      </c>
    </row>
    <row r="192" spans="2:8" ht="13.5" thickBot="1">
      <c r="B192" s="470"/>
      <c r="C192" s="470"/>
      <c r="D192" s="471" t="s">
        <v>155</v>
      </c>
      <c r="E192" s="472" t="s">
        <v>154</v>
      </c>
      <c r="F192" s="515" t="s">
        <v>703</v>
      </c>
      <c r="G192" s="516">
        <v>2000</v>
      </c>
      <c r="H192" s="517">
        <f t="shared" si="3"/>
        <v>1</v>
      </c>
    </row>
    <row r="193" spans="2:8" ht="13.5" thickBot="1">
      <c r="B193" s="585" t="s">
        <v>440</v>
      </c>
      <c r="C193" s="585"/>
      <c r="D193" s="585"/>
      <c r="E193" s="586"/>
      <c r="F193" s="511">
        <v>9448763</v>
      </c>
      <c r="G193" s="512">
        <v>9406096.6999999993</v>
      </c>
      <c r="H193" s="518">
        <f t="shared" si="3"/>
        <v>0.9954844565367974</v>
      </c>
    </row>
  </sheetData>
  <mergeCells count="7">
    <mergeCell ref="B193:E193"/>
    <mergeCell ref="A1:G1"/>
    <mergeCell ref="G2:H2"/>
    <mergeCell ref="B4:G4"/>
    <mergeCell ref="A5:G5"/>
    <mergeCell ref="A41:G41"/>
    <mergeCell ref="B42:E42"/>
  </mergeCells>
  <pageMargins left="0.75" right="0.75" top="1" bottom="1" header="0.5" footer="0.5"/>
  <pageSetup paperSize="9" scale="6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L30"/>
  <sheetViews>
    <sheetView workbookViewId="0">
      <selection activeCell="K23" sqref="K23:L23"/>
    </sheetView>
  </sheetViews>
  <sheetFormatPr defaultRowHeight="15"/>
  <cols>
    <col min="1" max="1" width="11.85546875" customWidth="1"/>
    <col min="2" max="2" width="5.7109375" customWidth="1"/>
    <col min="3" max="3" width="7.7109375" customWidth="1"/>
    <col min="4" max="4" width="6.42578125" customWidth="1"/>
    <col min="5" max="5" width="2.42578125" customWidth="1"/>
    <col min="6" max="6" width="45.140625" customWidth="1"/>
    <col min="7" max="7" width="18.28515625" customWidth="1"/>
    <col min="8" max="8" width="17.5703125" customWidth="1"/>
    <col min="9" max="9" width="4.7109375" customWidth="1"/>
    <col min="10" max="10" width="5.140625" customWidth="1"/>
  </cols>
  <sheetData>
    <row r="3" spans="1:12" ht="64.5">
      <c r="H3" s="412" t="s">
        <v>572</v>
      </c>
    </row>
    <row r="6" spans="1:12" ht="65.25" customHeight="1">
      <c r="C6" s="590" t="s">
        <v>448</v>
      </c>
      <c r="D6" s="590"/>
      <c r="E6" s="590"/>
      <c r="F6" s="590"/>
      <c r="G6" s="590"/>
      <c r="H6" s="590"/>
    </row>
    <row r="8" spans="1:12">
      <c r="A8" s="318"/>
      <c r="B8" s="607" t="s">
        <v>290</v>
      </c>
      <c r="C8" s="607"/>
      <c r="D8" s="607"/>
      <c r="E8" s="607"/>
      <c r="F8" s="607"/>
      <c r="G8" s="607"/>
      <c r="H8" s="607"/>
      <c r="I8" s="607"/>
      <c r="J8" s="607"/>
      <c r="K8" s="607"/>
      <c r="L8" s="607"/>
    </row>
    <row r="9" spans="1:12">
      <c r="A9" s="318"/>
      <c r="B9" s="330" t="s">
        <v>110</v>
      </c>
      <c r="C9" s="330" t="s">
        <v>258</v>
      </c>
      <c r="D9" s="593" t="s">
        <v>435</v>
      </c>
      <c r="E9" s="593"/>
      <c r="F9" s="330" t="s">
        <v>436</v>
      </c>
      <c r="G9" s="330" t="s">
        <v>108</v>
      </c>
      <c r="H9" s="330" t="s">
        <v>3</v>
      </c>
      <c r="I9" s="593" t="s">
        <v>447</v>
      </c>
      <c r="J9" s="593"/>
      <c r="K9" s="331"/>
      <c r="L9" s="331"/>
    </row>
    <row r="10" spans="1:12" ht="19.5" customHeight="1">
      <c r="A10" s="318"/>
      <c r="B10" s="332" t="s">
        <v>437</v>
      </c>
      <c r="C10" s="332"/>
      <c r="D10" s="594"/>
      <c r="E10" s="594"/>
      <c r="F10" s="333" t="s">
        <v>88</v>
      </c>
      <c r="G10" s="334">
        <v>109200</v>
      </c>
      <c r="H10" s="334">
        <v>109199.94</v>
      </c>
      <c r="I10" s="595">
        <v>0.99990000000000001</v>
      </c>
      <c r="J10" s="595"/>
      <c r="K10" s="319"/>
      <c r="L10" s="319"/>
    </row>
    <row r="11" spans="1:12" ht="21" customHeight="1">
      <c r="A11" s="318"/>
      <c r="B11" s="320"/>
      <c r="C11" s="335" t="s">
        <v>439</v>
      </c>
      <c r="D11" s="596"/>
      <c r="E11" s="596"/>
      <c r="F11" s="336" t="s">
        <v>330</v>
      </c>
      <c r="G11" s="337">
        <v>109200</v>
      </c>
      <c r="H11" s="337">
        <v>109199.94</v>
      </c>
      <c r="I11" s="597">
        <v>0.99990000000000001</v>
      </c>
      <c r="J11" s="597"/>
      <c r="K11" s="319"/>
      <c r="L11" s="319"/>
    </row>
    <row r="12" spans="1:12" ht="42" customHeight="1">
      <c r="A12" s="318"/>
      <c r="B12" s="321"/>
      <c r="C12" s="321"/>
      <c r="D12" s="602" t="s">
        <v>361</v>
      </c>
      <c r="E12" s="602"/>
      <c r="F12" s="322" t="s">
        <v>362</v>
      </c>
      <c r="G12" s="323">
        <v>109200</v>
      </c>
      <c r="H12" s="323">
        <v>109199.94</v>
      </c>
      <c r="I12" s="603">
        <v>0.99990000000000001</v>
      </c>
      <c r="J12" s="603"/>
      <c r="K12" s="319"/>
      <c r="L12" s="319"/>
    </row>
    <row r="13" spans="1:12">
      <c r="A13" s="318"/>
      <c r="B13" s="610" t="s">
        <v>440</v>
      </c>
      <c r="C13" s="610"/>
      <c r="D13" s="610"/>
      <c r="E13" s="610"/>
      <c r="F13" s="610"/>
      <c r="G13" s="324">
        <v>109200</v>
      </c>
      <c r="H13" s="324">
        <v>109199.94</v>
      </c>
      <c r="I13" s="611">
        <v>0.99990000000000001</v>
      </c>
      <c r="J13" s="611"/>
      <c r="K13" s="319"/>
      <c r="L13" s="319"/>
    </row>
    <row r="14" spans="1:12">
      <c r="A14" s="325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</row>
    <row r="15" spans="1:12">
      <c r="A15" s="325"/>
      <c r="B15" s="612"/>
      <c r="C15" s="612"/>
      <c r="D15" s="612"/>
      <c r="E15" s="612"/>
      <c r="F15" s="612"/>
      <c r="G15" s="612"/>
      <c r="H15" s="612"/>
      <c r="I15" s="612"/>
      <c r="J15" s="612"/>
      <c r="K15" s="612"/>
      <c r="L15" s="612"/>
    </row>
    <row r="16" spans="1:12">
      <c r="A16" s="598"/>
      <c r="B16" s="598"/>
      <c r="C16" s="598"/>
      <c r="D16" s="598"/>
      <c r="E16" s="598"/>
      <c r="F16" s="598"/>
      <c r="G16" s="598"/>
      <c r="H16" s="598"/>
      <c r="I16" s="598"/>
      <c r="J16" s="598"/>
      <c r="K16" s="598"/>
      <c r="L16" s="598"/>
    </row>
    <row r="17" spans="1:12">
      <c r="A17" s="325"/>
      <c r="B17" s="613" t="s">
        <v>293</v>
      </c>
      <c r="C17" s="613"/>
      <c r="D17" s="613"/>
      <c r="E17" s="614"/>
      <c r="F17" s="614"/>
      <c r="G17" s="614"/>
      <c r="H17" s="614"/>
      <c r="I17" s="614"/>
      <c r="J17" s="614"/>
      <c r="K17" s="598"/>
      <c r="L17" s="598"/>
    </row>
    <row r="18" spans="1:12">
      <c r="A18" s="598"/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</row>
    <row r="19" spans="1:12" ht="25.5">
      <c r="A19" s="325"/>
      <c r="B19" s="326" t="s">
        <v>110</v>
      </c>
      <c r="C19" s="326" t="s">
        <v>258</v>
      </c>
      <c r="D19" s="599" t="s">
        <v>435</v>
      </c>
      <c r="E19" s="599"/>
      <c r="F19" s="326" t="s">
        <v>436</v>
      </c>
      <c r="G19" s="326" t="s">
        <v>108</v>
      </c>
      <c r="H19" s="326" t="s">
        <v>3</v>
      </c>
      <c r="I19" s="599" t="s">
        <v>447</v>
      </c>
      <c r="J19" s="599"/>
      <c r="K19" s="598"/>
      <c r="L19" s="598"/>
    </row>
    <row r="20" spans="1:12">
      <c r="A20" s="325"/>
      <c r="B20" s="338" t="s">
        <v>437</v>
      </c>
      <c r="C20" s="338"/>
      <c r="D20" s="600"/>
      <c r="E20" s="600"/>
      <c r="F20" s="339" t="s">
        <v>88</v>
      </c>
      <c r="G20" s="342" t="s">
        <v>438</v>
      </c>
      <c r="H20" s="342">
        <v>109199.94</v>
      </c>
      <c r="I20" s="601">
        <v>0.99990000000000001</v>
      </c>
      <c r="J20" s="601"/>
      <c r="K20" s="598"/>
      <c r="L20" s="598"/>
    </row>
    <row r="21" spans="1:12">
      <c r="A21" s="325"/>
      <c r="B21" s="327"/>
      <c r="C21" s="340" t="s">
        <v>439</v>
      </c>
      <c r="D21" s="608"/>
      <c r="E21" s="608"/>
      <c r="F21" s="341" t="s">
        <v>330</v>
      </c>
      <c r="G21" s="343" t="s">
        <v>438</v>
      </c>
      <c r="H21" s="343">
        <v>109199.94</v>
      </c>
      <c r="I21" s="609">
        <v>0.99990000000000001</v>
      </c>
      <c r="J21" s="609"/>
      <c r="K21" s="598"/>
      <c r="L21" s="598"/>
    </row>
    <row r="22" spans="1:12">
      <c r="A22" s="325"/>
      <c r="B22" s="328"/>
      <c r="C22" s="328"/>
      <c r="D22" s="591" t="s">
        <v>203</v>
      </c>
      <c r="E22" s="591"/>
      <c r="F22" s="305" t="s">
        <v>202</v>
      </c>
      <c r="G22" s="344" t="s">
        <v>441</v>
      </c>
      <c r="H22" s="344">
        <v>154.94</v>
      </c>
      <c r="I22" s="592">
        <v>0.99960000000000004</v>
      </c>
      <c r="J22" s="592"/>
      <c r="K22" s="598"/>
      <c r="L22" s="598"/>
    </row>
    <row r="23" spans="1:12">
      <c r="A23" s="325"/>
      <c r="B23" s="328"/>
      <c r="C23" s="328"/>
      <c r="D23" s="591" t="s">
        <v>201</v>
      </c>
      <c r="E23" s="591"/>
      <c r="F23" s="305" t="s">
        <v>200</v>
      </c>
      <c r="G23" s="344" t="s">
        <v>442</v>
      </c>
      <c r="H23" s="344">
        <v>25</v>
      </c>
      <c r="I23" s="592">
        <v>1</v>
      </c>
      <c r="J23" s="592"/>
      <c r="K23" s="598"/>
      <c r="L23" s="598"/>
    </row>
    <row r="24" spans="1:12">
      <c r="A24" s="325"/>
      <c r="B24" s="328"/>
      <c r="C24" s="328"/>
      <c r="D24" s="591" t="s">
        <v>195</v>
      </c>
      <c r="E24" s="591"/>
      <c r="F24" s="305" t="s">
        <v>194</v>
      </c>
      <c r="G24" s="344" t="s">
        <v>443</v>
      </c>
      <c r="H24" s="344">
        <v>20</v>
      </c>
      <c r="I24" s="592">
        <v>1</v>
      </c>
      <c r="J24" s="592"/>
      <c r="K24" s="598"/>
      <c r="L24" s="598"/>
    </row>
    <row r="25" spans="1:12">
      <c r="A25" s="325"/>
      <c r="B25" s="328"/>
      <c r="C25" s="328"/>
      <c r="D25" s="591" t="s">
        <v>191</v>
      </c>
      <c r="E25" s="591"/>
      <c r="F25" s="305" t="s">
        <v>190</v>
      </c>
      <c r="G25" s="344">
        <v>55480</v>
      </c>
      <c r="H25" s="344">
        <v>55480</v>
      </c>
      <c r="I25" s="592">
        <v>1</v>
      </c>
      <c r="J25" s="592"/>
      <c r="K25" s="598"/>
      <c r="L25" s="598"/>
    </row>
    <row r="26" spans="1:12">
      <c r="A26" s="325"/>
      <c r="B26" s="328"/>
      <c r="C26" s="328"/>
      <c r="D26" s="591" t="s">
        <v>185</v>
      </c>
      <c r="E26" s="591"/>
      <c r="F26" s="305" t="s">
        <v>184</v>
      </c>
      <c r="G26" s="344">
        <v>30520</v>
      </c>
      <c r="H26" s="344">
        <v>30520</v>
      </c>
      <c r="I26" s="592">
        <v>1</v>
      </c>
      <c r="J26" s="592"/>
      <c r="K26" s="598"/>
      <c r="L26" s="598"/>
    </row>
    <row r="27" spans="1:12">
      <c r="A27" s="325"/>
      <c r="B27" s="328"/>
      <c r="C27" s="328"/>
      <c r="D27" s="591" t="s">
        <v>179</v>
      </c>
      <c r="E27" s="591"/>
      <c r="F27" s="305" t="s">
        <v>178</v>
      </c>
      <c r="G27" s="344" t="s">
        <v>444</v>
      </c>
      <c r="H27" s="344">
        <v>16600</v>
      </c>
      <c r="I27" s="592">
        <v>1</v>
      </c>
      <c r="J27" s="592"/>
      <c r="K27" s="598"/>
      <c r="L27" s="598"/>
    </row>
    <row r="28" spans="1:12" ht="22.5">
      <c r="A28" s="325"/>
      <c r="B28" s="328"/>
      <c r="C28" s="328"/>
      <c r="D28" s="591" t="s">
        <v>137</v>
      </c>
      <c r="E28" s="591"/>
      <c r="F28" s="305" t="s">
        <v>445</v>
      </c>
      <c r="G28" s="344" t="s">
        <v>446</v>
      </c>
      <c r="H28" s="344">
        <v>6400</v>
      </c>
      <c r="I28" s="592">
        <v>1</v>
      </c>
      <c r="J28" s="592"/>
      <c r="K28" s="598"/>
      <c r="L28" s="598"/>
    </row>
    <row r="29" spans="1:12">
      <c r="A29" s="325"/>
      <c r="B29" s="604"/>
      <c r="C29" s="604"/>
      <c r="D29" s="598"/>
      <c r="E29" s="598"/>
      <c r="F29" s="598"/>
      <c r="G29" s="598"/>
      <c r="H29" s="598"/>
      <c r="I29" s="598"/>
      <c r="J29" s="598"/>
      <c r="K29" s="598"/>
      <c r="L29" s="598"/>
    </row>
    <row r="30" spans="1:12">
      <c r="A30" s="325"/>
      <c r="B30" s="605" t="s">
        <v>440</v>
      </c>
      <c r="C30" s="605"/>
      <c r="D30" s="605"/>
      <c r="E30" s="605"/>
      <c r="F30" s="605"/>
      <c r="G30" s="329" t="s">
        <v>438</v>
      </c>
      <c r="H30" s="329" t="s">
        <v>560</v>
      </c>
      <c r="I30" s="606">
        <v>0.99990000000000001</v>
      </c>
      <c r="J30" s="606"/>
      <c r="K30" s="598"/>
      <c r="L30" s="598"/>
    </row>
  </sheetData>
  <mergeCells count="53">
    <mergeCell ref="B8:L8"/>
    <mergeCell ref="D9:E9"/>
    <mergeCell ref="K23:L23"/>
    <mergeCell ref="K24:L24"/>
    <mergeCell ref="K21:L21"/>
    <mergeCell ref="K22:L22"/>
    <mergeCell ref="K19:L19"/>
    <mergeCell ref="K20:L20"/>
    <mergeCell ref="D21:E21"/>
    <mergeCell ref="I21:J21"/>
    <mergeCell ref="B13:F13"/>
    <mergeCell ref="I13:J13"/>
    <mergeCell ref="B15:L15"/>
    <mergeCell ref="A16:L16"/>
    <mergeCell ref="B17:D17"/>
    <mergeCell ref="E17:J17"/>
    <mergeCell ref="D12:E12"/>
    <mergeCell ref="I12:J12"/>
    <mergeCell ref="B29:C29"/>
    <mergeCell ref="D29:L29"/>
    <mergeCell ref="B30:F30"/>
    <mergeCell ref="D25:E25"/>
    <mergeCell ref="I25:J25"/>
    <mergeCell ref="K30:L30"/>
    <mergeCell ref="K27:L27"/>
    <mergeCell ref="K28:L28"/>
    <mergeCell ref="K25:L25"/>
    <mergeCell ref="K26:L26"/>
    <mergeCell ref="I30:J30"/>
    <mergeCell ref="D28:E28"/>
    <mergeCell ref="I28:J28"/>
    <mergeCell ref="K17:L17"/>
    <mergeCell ref="A18:L18"/>
    <mergeCell ref="D19:E19"/>
    <mergeCell ref="I19:J19"/>
    <mergeCell ref="D20:E20"/>
    <mergeCell ref="I20:J20"/>
    <mergeCell ref="C6:H6"/>
    <mergeCell ref="D26:E26"/>
    <mergeCell ref="I26:J26"/>
    <mergeCell ref="D27:E27"/>
    <mergeCell ref="I27:J27"/>
    <mergeCell ref="D22:E22"/>
    <mergeCell ref="I22:J22"/>
    <mergeCell ref="D23:E23"/>
    <mergeCell ref="I23:J23"/>
    <mergeCell ref="D24:E24"/>
    <mergeCell ref="I24:J24"/>
    <mergeCell ref="I9:J9"/>
    <mergeCell ref="D10:E10"/>
    <mergeCell ref="I10:J10"/>
    <mergeCell ref="D11:E11"/>
    <mergeCell ref="I11:J11"/>
  </mergeCells>
  <pageMargins left="0.7" right="0.7" top="0.75" bottom="0.75" header="0.3" footer="0.3"/>
  <pageSetup paperSize="9" scale="6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R178"/>
  <sheetViews>
    <sheetView zoomScale="90" zoomScaleNormal="90" workbookViewId="0">
      <selection activeCell="H9" sqref="H9"/>
    </sheetView>
  </sheetViews>
  <sheetFormatPr defaultColWidth="10.28515625" defaultRowHeight="15.75"/>
  <cols>
    <col min="1" max="1" width="10.28515625" style="115"/>
    <col min="2" max="2" width="6.85546875" style="115" customWidth="1"/>
    <col min="3" max="3" width="8.140625" style="115" customWidth="1"/>
    <col min="4" max="4" width="6.42578125" style="115" customWidth="1"/>
    <col min="5" max="5" width="50.7109375" style="115" customWidth="1"/>
    <col min="6" max="6" width="14.5703125" style="115" customWidth="1"/>
    <col min="7" max="7" width="14.7109375" style="115" customWidth="1"/>
    <col min="8" max="8" width="11.5703125" style="115" customWidth="1"/>
    <col min="9" max="9" width="14.85546875" style="115" customWidth="1"/>
    <col min="10" max="10" width="20.7109375" style="115" customWidth="1"/>
    <col min="11" max="11" width="17.28515625" style="115" customWidth="1"/>
    <col min="12" max="12" width="11.5703125" style="115" bestFit="1" customWidth="1"/>
    <col min="13" max="16384" width="10.28515625" style="115"/>
  </cols>
  <sheetData>
    <row r="1" spans="2:8">
      <c r="B1" s="152"/>
      <c r="C1" s="152"/>
      <c r="D1" s="152"/>
      <c r="E1" s="152"/>
      <c r="F1" s="152"/>
      <c r="G1" s="152"/>
      <c r="H1" s="152"/>
    </row>
    <row r="2" spans="2:8">
      <c r="B2" s="152"/>
      <c r="C2" s="152"/>
      <c r="D2" s="152"/>
      <c r="E2" s="152"/>
      <c r="F2" s="152"/>
      <c r="G2" s="152"/>
      <c r="H2" s="152"/>
    </row>
    <row r="3" spans="2:8">
      <c r="B3" s="152"/>
      <c r="C3" s="152"/>
      <c r="D3" s="152"/>
      <c r="E3" s="152"/>
      <c r="F3" s="152"/>
      <c r="G3" s="110" t="s">
        <v>294</v>
      </c>
      <c r="H3" s="152"/>
    </row>
    <row r="4" spans="2:8">
      <c r="B4" s="152"/>
      <c r="C4" s="152"/>
      <c r="D4" s="152"/>
      <c r="E4" s="152"/>
      <c r="F4" s="152"/>
      <c r="G4" s="110" t="s">
        <v>264</v>
      </c>
      <c r="H4" s="152"/>
    </row>
    <row r="5" spans="2:8">
      <c r="B5" s="152"/>
      <c r="C5" s="152"/>
      <c r="D5" s="152"/>
      <c r="E5" s="152"/>
      <c r="F5" s="152"/>
      <c r="G5" s="110" t="s">
        <v>84</v>
      </c>
      <c r="H5" s="152"/>
    </row>
    <row r="6" spans="2:8">
      <c r="B6" s="152"/>
      <c r="C6" s="152"/>
      <c r="D6" s="152"/>
      <c r="E6" s="152"/>
      <c r="F6" s="152"/>
      <c r="G6" s="110" t="s">
        <v>309</v>
      </c>
      <c r="H6" s="152"/>
    </row>
    <row r="7" spans="2:8">
      <c r="B7" s="152"/>
      <c r="C7" s="152"/>
      <c r="D7" s="152"/>
      <c r="E7" s="152"/>
      <c r="F7" s="152"/>
      <c r="G7" s="152" t="s">
        <v>354</v>
      </c>
      <c r="H7" s="152"/>
    </row>
    <row r="8" spans="2:8">
      <c r="B8" s="152"/>
      <c r="C8" s="152"/>
      <c r="D8" s="152"/>
      <c r="E8" s="152"/>
      <c r="F8" s="152"/>
      <c r="G8" s="152"/>
      <c r="H8" s="152"/>
    </row>
    <row r="9" spans="2:8">
      <c r="B9" s="152"/>
      <c r="C9" s="152"/>
      <c r="D9" s="152"/>
      <c r="E9" s="152"/>
      <c r="F9" s="152"/>
      <c r="G9" s="152"/>
      <c r="H9" s="152"/>
    </row>
    <row r="10" spans="2:8" ht="49.5" customHeight="1">
      <c r="B10" s="630" t="s">
        <v>433</v>
      </c>
      <c r="C10" s="631"/>
      <c r="D10" s="631"/>
      <c r="E10" s="631"/>
      <c r="F10" s="631"/>
      <c r="G10" s="631"/>
      <c r="H10" s="632"/>
    </row>
    <row r="11" spans="2:8">
      <c r="B11" s="222"/>
      <c r="C11" s="221"/>
      <c r="D11" s="221"/>
      <c r="E11" s="221"/>
      <c r="F11" s="221"/>
      <c r="G11" s="221"/>
      <c r="H11" s="220"/>
    </row>
    <row r="12" spans="2:8">
      <c r="B12" s="152"/>
      <c r="C12" s="152"/>
      <c r="D12" s="152"/>
      <c r="E12" s="152"/>
      <c r="F12" s="152"/>
      <c r="G12" s="152"/>
      <c r="H12" s="152"/>
    </row>
    <row r="13" spans="2:8">
      <c r="B13" s="176" t="s">
        <v>290</v>
      </c>
      <c r="C13" s="152"/>
      <c r="D13" s="152"/>
      <c r="E13" s="152"/>
      <c r="F13" s="152"/>
      <c r="G13" s="152"/>
      <c r="H13" s="175" t="s">
        <v>113</v>
      </c>
    </row>
    <row r="14" spans="2:8">
      <c r="B14" s="622" t="s">
        <v>110</v>
      </c>
      <c r="C14" s="622" t="s">
        <v>258</v>
      </c>
      <c r="D14" s="622" t="s">
        <v>0</v>
      </c>
      <c r="E14" s="627" t="s">
        <v>238</v>
      </c>
      <c r="F14" s="622" t="s">
        <v>289</v>
      </c>
      <c r="G14" s="622" t="s">
        <v>3</v>
      </c>
      <c r="H14" s="622" t="s">
        <v>74</v>
      </c>
    </row>
    <row r="15" spans="2:8">
      <c r="B15" s="623"/>
      <c r="C15" s="623"/>
      <c r="D15" s="625"/>
      <c r="E15" s="628"/>
      <c r="F15" s="623"/>
      <c r="G15" s="623"/>
      <c r="H15" s="623"/>
    </row>
    <row r="16" spans="2:8">
      <c r="B16" s="624"/>
      <c r="C16" s="624"/>
      <c r="D16" s="626"/>
      <c r="E16" s="629"/>
      <c r="F16" s="624"/>
      <c r="G16" s="624"/>
      <c r="H16" s="624"/>
    </row>
    <row r="17" spans="2:8">
      <c r="B17" s="174">
        <v>1</v>
      </c>
      <c r="C17" s="174">
        <v>2</v>
      </c>
      <c r="D17" s="174">
        <v>3</v>
      </c>
      <c r="E17" s="174"/>
      <c r="F17" s="174">
        <v>4</v>
      </c>
      <c r="G17" s="174">
        <v>5</v>
      </c>
      <c r="H17" s="174">
        <v>6</v>
      </c>
    </row>
    <row r="18" spans="2:8">
      <c r="B18" s="308">
        <v>600</v>
      </c>
      <c r="C18" s="309"/>
      <c r="D18" s="309"/>
      <c r="E18" s="274" t="s">
        <v>102</v>
      </c>
      <c r="F18" s="282">
        <f>+F19</f>
        <v>743613</v>
      </c>
      <c r="G18" s="282">
        <f>+G19</f>
        <v>743613</v>
      </c>
      <c r="H18" s="312">
        <f>+G18/F18</f>
        <v>1</v>
      </c>
    </row>
    <row r="19" spans="2:8">
      <c r="B19" s="306"/>
      <c r="C19" s="310">
        <v>60014</v>
      </c>
      <c r="D19" s="310"/>
      <c r="E19" s="275" t="s">
        <v>432</v>
      </c>
      <c r="F19" s="284">
        <f>F20</f>
        <v>743613</v>
      </c>
      <c r="G19" s="284">
        <f>+G20</f>
        <v>743613</v>
      </c>
      <c r="H19" s="312">
        <f t="shared" ref="H19:H20" si="0">+G19/F19</f>
        <v>1</v>
      </c>
    </row>
    <row r="20" spans="2:8" ht="35.25" customHeight="1">
      <c r="B20" s="306"/>
      <c r="C20" s="307"/>
      <c r="D20" s="307">
        <v>6430</v>
      </c>
      <c r="E20" s="311" t="s">
        <v>376</v>
      </c>
      <c r="F20" s="281">
        <v>743613</v>
      </c>
      <c r="G20" s="281">
        <v>743613</v>
      </c>
      <c r="H20" s="312">
        <f t="shared" si="0"/>
        <v>1</v>
      </c>
    </row>
    <row r="21" spans="2:8">
      <c r="B21" s="271">
        <v>801</v>
      </c>
      <c r="C21" s="272"/>
      <c r="D21" s="272"/>
      <c r="E21" s="274" t="s">
        <v>92</v>
      </c>
      <c r="F21" s="276">
        <f>+F22</f>
        <v>38633</v>
      </c>
      <c r="G21" s="276">
        <f>+G22</f>
        <v>38619.29</v>
      </c>
      <c r="H21" s="153">
        <f>+G21/F21</f>
        <v>0.99964512204591927</v>
      </c>
    </row>
    <row r="22" spans="2:8">
      <c r="B22" s="271"/>
      <c r="C22" s="273">
        <v>80195</v>
      </c>
      <c r="D22" s="273"/>
      <c r="E22" s="275" t="s">
        <v>240</v>
      </c>
      <c r="F22" s="277">
        <f>+F23</f>
        <v>38633</v>
      </c>
      <c r="G22" s="277">
        <f>+G23</f>
        <v>38619.29</v>
      </c>
      <c r="H22" s="163">
        <f>+G22/F22</f>
        <v>0.99964512204591927</v>
      </c>
    </row>
    <row r="23" spans="2:8" ht="30">
      <c r="B23" s="268"/>
      <c r="C23" s="269"/>
      <c r="D23" s="269">
        <v>2130</v>
      </c>
      <c r="E23" s="270" t="s">
        <v>31</v>
      </c>
      <c r="F23" s="278">
        <v>38633</v>
      </c>
      <c r="G23" s="278">
        <v>38619.29</v>
      </c>
      <c r="H23" s="155">
        <f>+G23/F23</f>
        <v>0.99964512204591927</v>
      </c>
    </row>
    <row r="24" spans="2:8">
      <c r="B24" s="161">
        <v>852</v>
      </c>
      <c r="C24" s="160"/>
      <c r="D24" s="159"/>
      <c r="E24" s="167" t="s">
        <v>90</v>
      </c>
      <c r="F24" s="173">
        <f>+F25+F27</f>
        <v>526149</v>
      </c>
      <c r="G24" s="173">
        <f>+G25+G27</f>
        <v>526123.72</v>
      </c>
      <c r="H24" s="153">
        <f t="shared" ref="H24:H32" si="1">+G24/F24</f>
        <v>0.99995195277383397</v>
      </c>
    </row>
    <row r="25" spans="2:8">
      <c r="B25" s="172"/>
      <c r="C25" s="160">
        <v>85202</v>
      </c>
      <c r="D25" s="159"/>
      <c r="E25" s="165" t="s">
        <v>247</v>
      </c>
      <c r="F25" s="169">
        <f>+F26</f>
        <v>517399</v>
      </c>
      <c r="G25" s="169">
        <f>+G26</f>
        <v>517399</v>
      </c>
      <c r="H25" s="163">
        <f t="shared" si="1"/>
        <v>1</v>
      </c>
    </row>
    <row r="26" spans="2:8" ht="30">
      <c r="B26" s="161"/>
      <c r="C26" s="160"/>
      <c r="D26" s="159" t="s">
        <v>30</v>
      </c>
      <c r="E26" s="158" t="s">
        <v>31</v>
      </c>
      <c r="F26" s="156">
        <v>517399</v>
      </c>
      <c r="G26" s="156">
        <v>517399</v>
      </c>
      <c r="H26" s="155">
        <f t="shared" si="1"/>
        <v>1</v>
      </c>
    </row>
    <row r="27" spans="2:8">
      <c r="B27" s="161"/>
      <c r="C27" s="160">
        <v>85218</v>
      </c>
      <c r="D27" s="159"/>
      <c r="E27" s="165" t="s">
        <v>245</v>
      </c>
      <c r="F27" s="169">
        <f>+F28</f>
        <v>8750</v>
      </c>
      <c r="G27" s="169">
        <f>+G28</f>
        <v>8724.7199999999993</v>
      </c>
      <c r="H27" s="163">
        <f t="shared" si="1"/>
        <v>0.99711085714285708</v>
      </c>
    </row>
    <row r="28" spans="2:8" ht="30">
      <c r="B28" s="161"/>
      <c r="C28" s="160"/>
      <c r="D28" s="159" t="s">
        <v>30</v>
      </c>
      <c r="E28" s="158" t="s">
        <v>31</v>
      </c>
      <c r="F28" s="156">
        <v>8750</v>
      </c>
      <c r="G28" s="156">
        <v>8724.7199999999993</v>
      </c>
      <c r="H28" s="155">
        <f t="shared" si="1"/>
        <v>0.99711085714285708</v>
      </c>
    </row>
    <row r="29" spans="2:8">
      <c r="B29" s="161">
        <v>926</v>
      </c>
      <c r="C29" s="160"/>
      <c r="D29" s="189"/>
      <c r="E29" s="167" t="s">
        <v>86</v>
      </c>
      <c r="F29" s="173">
        <f>+F30</f>
        <v>333000</v>
      </c>
      <c r="G29" s="173">
        <f>+G30</f>
        <v>333000</v>
      </c>
      <c r="H29" s="153">
        <f t="shared" si="1"/>
        <v>1</v>
      </c>
    </row>
    <row r="30" spans="2:8">
      <c r="B30" s="161"/>
      <c r="C30" s="160">
        <v>92601</v>
      </c>
      <c r="D30" s="189"/>
      <c r="E30" s="200" t="s">
        <v>427</v>
      </c>
      <c r="F30" s="169">
        <f>+F31</f>
        <v>333000</v>
      </c>
      <c r="G30" s="169">
        <f>+G31</f>
        <v>333000</v>
      </c>
      <c r="H30" s="163">
        <f t="shared" si="1"/>
        <v>1</v>
      </c>
    </row>
    <row r="31" spans="2:8" ht="30" customHeight="1">
      <c r="B31" s="161"/>
      <c r="C31" s="160"/>
      <c r="D31" s="266" t="s">
        <v>375</v>
      </c>
      <c r="E31" s="311" t="s">
        <v>376</v>
      </c>
      <c r="F31" s="156">
        <v>333000</v>
      </c>
      <c r="G31" s="156">
        <v>333000</v>
      </c>
      <c r="H31" s="155">
        <f t="shared" si="1"/>
        <v>1</v>
      </c>
    </row>
    <row r="32" spans="2:8">
      <c r="B32" s="620" t="s">
        <v>271</v>
      </c>
      <c r="C32" s="621"/>
      <c r="D32" s="621"/>
      <c r="E32" s="621"/>
      <c r="F32" s="154">
        <f>+F29+F24+F21+F18</f>
        <v>1641395</v>
      </c>
      <c r="G32" s="154">
        <f>+G21+G24+G29+G18</f>
        <v>1641356.01</v>
      </c>
      <c r="H32" s="153">
        <f t="shared" si="1"/>
        <v>0.99997624581529732</v>
      </c>
    </row>
    <row r="33" spans="2:8">
      <c r="B33" s="152"/>
      <c r="C33" s="152"/>
      <c r="D33" s="152"/>
      <c r="E33" s="152"/>
      <c r="F33" s="152"/>
      <c r="G33" s="152"/>
      <c r="H33" s="152"/>
    </row>
    <row r="34" spans="2:8">
      <c r="B34" s="152"/>
      <c r="C34" s="152"/>
      <c r="D34" s="152"/>
      <c r="E34" s="152"/>
      <c r="F34" s="152"/>
      <c r="G34" s="152"/>
      <c r="H34" s="152"/>
    </row>
    <row r="35" spans="2:8">
      <c r="B35" s="152"/>
      <c r="C35" s="152"/>
      <c r="D35" s="152"/>
      <c r="E35" s="152"/>
      <c r="F35" s="152"/>
      <c r="G35" s="152"/>
      <c r="H35" s="152"/>
    </row>
    <row r="36" spans="2:8">
      <c r="B36" s="176" t="s">
        <v>293</v>
      </c>
      <c r="C36" s="152"/>
      <c r="D36" s="152"/>
      <c r="E36" s="152"/>
      <c r="F36" s="152"/>
      <c r="G36" s="152"/>
      <c r="H36" s="175" t="s">
        <v>113</v>
      </c>
    </row>
    <row r="37" spans="2:8" ht="15.75" customHeight="1">
      <c r="B37" s="622" t="s">
        <v>110</v>
      </c>
      <c r="C37" s="622" t="s">
        <v>258</v>
      </c>
      <c r="D37" s="622" t="s">
        <v>0</v>
      </c>
      <c r="E37" s="627" t="s">
        <v>238</v>
      </c>
      <c r="F37" s="622" t="s">
        <v>289</v>
      </c>
      <c r="G37" s="622" t="s">
        <v>3</v>
      </c>
      <c r="H37" s="622" t="s">
        <v>74</v>
      </c>
    </row>
    <row r="38" spans="2:8" ht="15.75" customHeight="1">
      <c r="B38" s="623"/>
      <c r="C38" s="623"/>
      <c r="D38" s="625"/>
      <c r="E38" s="628"/>
      <c r="F38" s="623"/>
      <c r="G38" s="623"/>
      <c r="H38" s="623"/>
    </row>
    <row r="39" spans="2:8" ht="15.75" customHeight="1">
      <c r="B39" s="624"/>
      <c r="C39" s="624"/>
      <c r="D39" s="626"/>
      <c r="E39" s="629"/>
      <c r="F39" s="624"/>
      <c r="G39" s="624"/>
      <c r="H39" s="624"/>
    </row>
    <row r="40" spans="2:8">
      <c r="B40" s="174">
        <v>1</v>
      </c>
      <c r="C40" s="174">
        <v>2</v>
      </c>
      <c r="D40" s="174">
        <v>3</v>
      </c>
      <c r="E40" s="174"/>
      <c r="F40" s="174">
        <v>4</v>
      </c>
      <c r="G40" s="174">
        <v>5</v>
      </c>
      <c r="H40" s="174">
        <v>6</v>
      </c>
    </row>
    <row r="41" spans="2:8">
      <c r="B41" s="308">
        <v>600</v>
      </c>
      <c r="C41" s="309"/>
      <c r="D41" s="309"/>
      <c r="E41" s="274" t="s">
        <v>102</v>
      </c>
      <c r="F41" s="315">
        <f>+F42</f>
        <v>743613</v>
      </c>
      <c r="G41" s="315">
        <f>+G42</f>
        <v>743613</v>
      </c>
      <c r="H41" s="312">
        <f>+G41/F41</f>
        <v>1</v>
      </c>
    </row>
    <row r="42" spans="2:8">
      <c r="B42" s="306"/>
      <c r="C42" s="310">
        <v>60014</v>
      </c>
      <c r="D42" s="310"/>
      <c r="E42" s="275" t="s">
        <v>432</v>
      </c>
      <c r="F42" s="316">
        <f>F43</f>
        <v>743613</v>
      </c>
      <c r="G42" s="316">
        <f>+G43</f>
        <v>743613</v>
      </c>
      <c r="H42" s="312">
        <f t="shared" ref="H42:H43" si="2">+G42/F42</f>
        <v>1</v>
      </c>
    </row>
    <row r="43" spans="2:8">
      <c r="B43" s="268"/>
      <c r="C43" s="269"/>
      <c r="D43" s="307">
        <v>6050</v>
      </c>
      <c r="E43" s="279" t="s">
        <v>128</v>
      </c>
      <c r="F43" s="317">
        <v>743613</v>
      </c>
      <c r="G43" s="317">
        <v>743613</v>
      </c>
      <c r="H43" s="312">
        <f t="shared" si="2"/>
        <v>1</v>
      </c>
    </row>
    <row r="44" spans="2:8">
      <c r="B44" s="280">
        <v>801</v>
      </c>
      <c r="C44" s="274"/>
      <c r="D44" s="313"/>
      <c r="E44" s="274" t="s">
        <v>92</v>
      </c>
      <c r="F44" s="282">
        <f>+F45</f>
        <v>38633</v>
      </c>
      <c r="G44" s="282">
        <f>+G45</f>
        <v>38619.29</v>
      </c>
      <c r="H44" s="283">
        <f t="shared" ref="H44:H51" si="3">+G44/F44</f>
        <v>0.99964512204591927</v>
      </c>
    </row>
    <row r="45" spans="2:8">
      <c r="B45" s="280"/>
      <c r="C45" s="275">
        <v>80195</v>
      </c>
      <c r="D45" s="314"/>
      <c r="E45" s="275" t="s">
        <v>240</v>
      </c>
      <c r="F45" s="284">
        <f>SUM(F46:F51)</f>
        <v>38633</v>
      </c>
      <c r="G45" s="284">
        <f>SUM(G46:G51)</f>
        <v>38619.29</v>
      </c>
      <c r="H45" s="283">
        <f t="shared" si="3"/>
        <v>0.99964512204591927</v>
      </c>
    </row>
    <row r="46" spans="2:8">
      <c r="B46" s="268"/>
      <c r="C46" s="269"/>
      <c r="D46" s="307">
        <v>4010</v>
      </c>
      <c r="E46" s="279" t="s">
        <v>214</v>
      </c>
      <c r="F46" s="281">
        <v>23910</v>
      </c>
      <c r="G46" s="281">
        <v>23909.29</v>
      </c>
      <c r="H46" s="155">
        <f t="shared" si="3"/>
        <v>0.99997030531158515</v>
      </c>
    </row>
    <row r="47" spans="2:8">
      <c r="B47" s="268"/>
      <c r="C47" s="269"/>
      <c r="D47" s="307">
        <v>4110</v>
      </c>
      <c r="E47" s="279" t="s">
        <v>202</v>
      </c>
      <c r="F47" s="281">
        <v>3684</v>
      </c>
      <c r="G47" s="281">
        <v>3671</v>
      </c>
      <c r="H47" s="155">
        <f t="shared" si="3"/>
        <v>0.99647122692725298</v>
      </c>
    </row>
    <row r="48" spans="2:8">
      <c r="B48" s="268"/>
      <c r="C48" s="269"/>
      <c r="D48" s="307">
        <v>4120</v>
      </c>
      <c r="E48" s="279" t="s">
        <v>200</v>
      </c>
      <c r="F48" s="281">
        <v>585</v>
      </c>
      <c r="G48" s="281">
        <v>585</v>
      </c>
      <c r="H48" s="155">
        <f t="shared" si="3"/>
        <v>1</v>
      </c>
    </row>
    <row r="49" spans="2:9">
      <c r="B49" s="268"/>
      <c r="C49" s="269"/>
      <c r="D49" s="307">
        <v>4170</v>
      </c>
      <c r="E49" s="279" t="s">
        <v>194</v>
      </c>
      <c r="F49" s="281">
        <v>960</v>
      </c>
      <c r="G49" s="281">
        <v>960</v>
      </c>
      <c r="H49" s="155">
        <f t="shared" si="3"/>
        <v>1</v>
      </c>
    </row>
    <row r="50" spans="2:9">
      <c r="B50" s="268"/>
      <c r="C50" s="269"/>
      <c r="D50" s="307">
        <v>4210</v>
      </c>
      <c r="E50" s="279" t="s">
        <v>190</v>
      </c>
      <c r="F50" s="281">
        <v>96</v>
      </c>
      <c r="G50" s="281">
        <v>96</v>
      </c>
      <c r="H50" s="155">
        <f t="shared" si="3"/>
        <v>1</v>
      </c>
    </row>
    <row r="51" spans="2:9">
      <c r="B51" s="268"/>
      <c r="C51" s="269"/>
      <c r="D51" s="307">
        <v>4270</v>
      </c>
      <c r="E51" s="279" t="s">
        <v>178</v>
      </c>
      <c r="F51" s="281">
        <v>9398</v>
      </c>
      <c r="G51" s="281">
        <v>9398</v>
      </c>
      <c r="H51" s="155">
        <f t="shared" si="3"/>
        <v>1</v>
      </c>
    </row>
    <row r="52" spans="2:9">
      <c r="B52" s="161">
        <v>852</v>
      </c>
      <c r="C52" s="160"/>
      <c r="D52" s="159"/>
      <c r="E52" s="167" t="s">
        <v>90</v>
      </c>
      <c r="F52" s="173">
        <f>+F53+F68</f>
        <v>526149</v>
      </c>
      <c r="G52" s="173">
        <f>+G53+G68</f>
        <v>526123.72</v>
      </c>
      <c r="H52" s="153">
        <f t="shared" ref="H52:H73" si="4">+G52/F52</f>
        <v>0.99995195277383397</v>
      </c>
    </row>
    <row r="53" spans="2:9">
      <c r="B53" s="172"/>
      <c r="C53" s="160">
        <v>85202</v>
      </c>
      <c r="D53" s="159"/>
      <c r="E53" s="165" t="s">
        <v>247</v>
      </c>
      <c r="F53" s="169">
        <f>SUM(F54:F67)</f>
        <v>517399</v>
      </c>
      <c r="G53" s="169">
        <f>SUM(G54:G67)</f>
        <v>517399</v>
      </c>
      <c r="H53" s="163">
        <f t="shared" si="4"/>
        <v>1</v>
      </c>
    </row>
    <row r="54" spans="2:9">
      <c r="B54" s="161"/>
      <c r="C54" s="160"/>
      <c r="D54" s="159" t="s">
        <v>227</v>
      </c>
      <c r="E54" s="158" t="s">
        <v>226</v>
      </c>
      <c r="F54" s="156">
        <v>4500</v>
      </c>
      <c r="G54" s="214">
        <v>4500</v>
      </c>
      <c r="H54" s="155">
        <f t="shared" si="4"/>
        <v>1</v>
      </c>
      <c r="I54" s="131"/>
    </row>
    <row r="55" spans="2:9">
      <c r="B55" s="161"/>
      <c r="C55" s="160"/>
      <c r="D55" s="159" t="s">
        <v>215</v>
      </c>
      <c r="E55" s="194" t="s">
        <v>214</v>
      </c>
      <c r="F55" s="156">
        <v>265000</v>
      </c>
      <c r="G55" s="214">
        <v>265000</v>
      </c>
      <c r="H55" s="155">
        <f t="shared" si="4"/>
        <v>1</v>
      </c>
      <c r="I55" s="131"/>
    </row>
    <row r="56" spans="2:9">
      <c r="B56" s="161"/>
      <c r="C56" s="160"/>
      <c r="D56" s="159" t="s">
        <v>211</v>
      </c>
      <c r="E56" s="194" t="s">
        <v>210</v>
      </c>
      <c r="F56" s="156">
        <v>8000</v>
      </c>
      <c r="G56" s="214">
        <v>8000</v>
      </c>
      <c r="H56" s="155">
        <f t="shared" si="4"/>
        <v>1</v>
      </c>
      <c r="I56" s="131"/>
    </row>
    <row r="57" spans="2:9">
      <c r="B57" s="161"/>
      <c r="C57" s="160"/>
      <c r="D57" s="159" t="s">
        <v>203</v>
      </c>
      <c r="E57" s="194" t="s">
        <v>202</v>
      </c>
      <c r="F57" s="156">
        <v>43000</v>
      </c>
      <c r="G57" s="214">
        <v>43000</v>
      </c>
      <c r="H57" s="155">
        <f t="shared" si="4"/>
        <v>1</v>
      </c>
      <c r="I57" s="131"/>
    </row>
    <row r="58" spans="2:9">
      <c r="B58" s="161"/>
      <c r="C58" s="160"/>
      <c r="D58" s="159" t="s">
        <v>201</v>
      </c>
      <c r="E58" s="194" t="s">
        <v>200</v>
      </c>
      <c r="F58" s="156">
        <v>6500</v>
      </c>
      <c r="G58" s="214">
        <v>6500</v>
      </c>
      <c r="H58" s="155">
        <f t="shared" si="4"/>
        <v>1</v>
      </c>
      <c r="I58" s="131"/>
    </row>
    <row r="59" spans="2:9">
      <c r="B59" s="161"/>
      <c r="C59" s="160"/>
      <c r="D59" s="159" t="s">
        <v>191</v>
      </c>
      <c r="E59" s="158" t="s">
        <v>190</v>
      </c>
      <c r="F59" s="156">
        <v>33135</v>
      </c>
      <c r="G59" s="214">
        <v>33135</v>
      </c>
      <c r="H59" s="155">
        <f t="shared" si="4"/>
        <v>1</v>
      </c>
      <c r="I59" s="131"/>
    </row>
    <row r="60" spans="2:9">
      <c r="B60" s="161"/>
      <c r="C60" s="160"/>
      <c r="D60" s="159" t="s">
        <v>189</v>
      </c>
      <c r="E60" s="158" t="s">
        <v>188</v>
      </c>
      <c r="F60" s="156">
        <v>53000</v>
      </c>
      <c r="G60" s="214">
        <v>53000</v>
      </c>
      <c r="H60" s="155">
        <f t="shared" si="4"/>
        <v>1</v>
      </c>
      <c r="I60" s="131"/>
    </row>
    <row r="61" spans="2:9">
      <c r="B61" s="161"/>
      <c r="C61" s="160"/>
      <c r="D61" s="159" t="s">
        <v>187</v>
      </c>
      <c r="E61" s="158" t="s">
        <v>186</v>
      </c>
      <c r="F61" s="156">
        <v>15000</v>
      </c>
      <c r="G61" s="214">
        <v>15000</v>
      </c>
      <c r="H61" s="155">
        <f t="shared" si="4"/>
        <v>1</v>
      </c>
      <c r="I61" s="131"/>
    </row>
    <row r="62" spans="2:9">
      <c r="B62" s="161"/>
      <c r="C62" s="160"/>
      <c r="D62" s="159" t="s">
        <v>181</v>
      </c>
      <c r="E62" s="158" t="s">
        <v>180</v>
      </c>
      <c r="F62" s="156">
        <v>48264</v>
      </c>
      <c r="G62" s="214">
        <v>48264</v>
      </c>
      <c r="H62" s="155">
        <f t="shared" si="4"/>
        <v>1</v>
      </c>
      <c r="I62" s="131"/>
    </row>
    <row r="63" spans="2:9">
      <c r="B63" s="161"/>
      <c r="C63" s="160"/>
      <c r="D63" s="159" t="s">
        <v>179</v>
      </c>
      <c r="E63" s="158" t="s">
        <v>178</v>
      </c>
      <c r="F63" s="156">
        <v>5000</v>
      </c>
      <c r="G63" s="214">
        <v>5000</v>
      </c>
      <c r="H63" s="155">
        <f t="shared" si="4"/>
        <v>1</v>
      </c>
      <c r="I63" s="131"/>
    </row>
    <row r="64" spans="2:9">
      <c r="B64" s="161"/>
      <c r="C64" s="160"/>
      <c r="D64" s="159" t="s">
        <v>177</v>
      </c>
      <c r="E64" s="158" t="s">
        <v>176</v>
      </c>
      <c r="F64" s="156">
        <v>500</v>
      </c>
      <c r="G64" s="214">
        <v>500</v>
      </c>
      <c r="H64" s="155">
        <f t="shared" si="4"/>
        <v>1</v>
      </c>
      <c r="I64" s="131"/>
    </row>
    <row r="65" spans="2:9">
      <c r="B65" s="161"/>
      <c r="C65" s="160"/>
      <c r="D65" s="159" t="s">
        <v>175</v>
      </c>
      <c r="E65" s="158" t="s">
        <v>174</v>
      </c>
      <c r="F65" s="156">
        <v>19500</v>
      </c>
      <c r="G65" s="214">
        <v>19500</v>
      </c>
      <c r="H65" s="155">
        <f t="shared" si="4"/>
        <v>1</v>
      </c>
      <c r="I65" s="131"/>
    </row>
    <row r="66" spans="2:9">
      <c r="B66" s="161"/>
      <c r="C66" s="160"/>
      <c r="D66" s="159" t="s">
        <v>157</v>
      </c>
      <c r="E66" s="158" t="s">
        <v>156</v>
      </c>
      <c r="F66" s="156">
        <v>1000</v>
      </c>
      <c r="G66" s="214">
        <v>1000</v>
      </c>
      <c r="H66" s="155">
        <f t="shared" si="4"/>
        <v>1</v>
      </c>
      <c r="I66" s="131"/>
    </row>
    <row r="67" spans="2:9">
      <c r="B67" s="199"/>
      <c r="C67" s="188"/>
      <c r="D67" s="216" t="s">
        <v>155</v>
      </c>
      <c r="E67" s="215" t="s">
        <v>154</v>
      </c>
      <c r="F67" s="156">
        <v>15000</v>
      </c>
      <c r="G67" s="214">
        <v>15000</v>
      </c>
      <c r="H67" s="155">
        <f t="shared" si="4"/>
        <v>1</v>
      </c>
      <c r="I67" s="131"/>
    </row>
    <row r="68" spans="2:9">
      <c r="B68" s="199"/>
      <c r="C68" s="188">
        <v>85218</v>
      </c>
      <c r="D68" s="216"/>
      <c r="E68" s="187" t="s">
        <v>245</v>
      </c>
      <c r="F68" s="169">
        <f>SUM(F69:F69)</f>
        <v>8750</v>
      </c>
      <c r="G68" s="169">
        <f>SUM(G69:G69)</f>
        <v>8724.7199999999993</v>
      </c>
      <c r="H68" s="163">
        <f t="shared" si="4"/>
        <v>0.99711085714285708</v>
      </c>
      <c r="I68" s="131"/>
    </row>
    <row r="69" spans="2:9">
      <c r="B69" s="199"/>
      <c r="C69" s="188"/>
      <c r="D69" s="216" t="s">
        <v>215</v>
      </c>
      <c r="E69" s="219" t="s">
        <v>214</v>
      </c>
      <c r="F69" s="218">
        <v>8750</v>
      </c>
      <c r="G69" s="218">
        <v>8724.7199999999993</v>
      </c>
      <c r="H69" s="155">
        <f t="shared" si="4"/>
        <v>0.99711085714285708</v>
      </c>
      <c r="I69" s="131"/>
    </row>
    <row r="70" spans="2:9">
      <c r="B70" s="199">
        <v>926</v>
      </c>
      <c r="C70" s="188"/>
      <c r="D70" s="210"/>
      <c r="E70" s="217" t="s">
        <v>88</v>
      </c>
      <c r="F70" s="173">
        <f>+F71</f>
        <v>333000</v>
      </c>
      <c r="G70" s="173">
        <f>+G71</f>
        <v>333000</v>
      </c>
      <c r="H70" s="153">
        <f t="shared" si="4"/>
        <v>1</v>
      </c>
      <c r="I70" s="131"/>
    </row>
    <row r="71" spans="2:9">
      <c r="B71" s="199"/>
      <c r="C71" s="188">
        <v>92601</v>
      </c>
      <c r="D71" s="285"/>
      <c r="E71" s="287" t="s">
        <v>330</v>
      </c>
      <c r="F71" s="169">
        <f>+F72</f>
        <v>333000</v>
      </c>
      <c r="G71" s="169">
        <f>+G72</f>
        <v>333000</v>
      </c>
      <c r="H71" s="153">
        <f>+G71/F71</f>
        <v>1</v>
      </c>
    </row>
    <row r="72" spans="2:9">
      <c r="B72" s="199"/>
      <c r="C72" s="188"/>
      <c r="D72" s="285" t="s">
        <v>129</v>
      </c>
      <c r="E72" s="286" t="s">
        <v>184</v>
      </c>
      <c r="F72" s="156">
        <v>333000</v>
      </c>
      <c r="G72" s="156">
        <v>333000</v>
      </c>
      <c r="H72" s="155">
        <f>+G72/F72</f>
        <v>1</v>
      </c>
    </row>
    <row r="73" spans="2:9">
      <c r="B73" s="620" t="s">
        <v>271</v>
      </c>
      <c r="C73" s="621"/>
      <c r="D73" s="621"/>
      <c r="E73" s="621"/>
      <c r="F73" s="154">
        <f>+F70+F52+F44+F41</f>
        <v>1641395</v>
      </c>
      <c r="G73" s="154">
        <f>+G70+G52+G44+G41</f>
        <v>1641356.01</v>
      </c>
      <c r="H73" s="153">
        <f t="shared" si="4"/>
        <v>0.99997624581529732</v>
      </c>
    </row>
    <row r="74" spans="2:9">
      <c r="B74" s="152"/>
      <c r="C74" s="152"/>
      <c r="D74" s="152"/>
      <c r="E74" s="152"/>
      <c r="F74" s="152"/>
      <c r="G74" s="152"/>
      <c r="H74" s="152"/>
    </row>
    <row r="75" spans="2:9">
      <c r="B75" s="152"/>
      <c r="C75" s="152"/>
      <c r="D75" s="152"/>
      <c r="E75" s="152"/>
      <c r="F75" s="152"/>
      <c r="G75" s="152"/>
      <c r="H75" s="152"/>
    </row>
    <row r="76" spans="2:9">
      <c r="B76" s="152"/>
      <c r="C76" s="152"/>
      <c r="D76" s="152"/>
      <c r="E76" s="152"/>
      <c r="F76" s="152"/>
      <c r="G76" s="152"/>
      <c r="H76" s="152"/>
    </row>
    <row r="77" spans="2:9">
      <c r="B77" s="152"/>
      <c r="C77" s="152"/>
      <c r="D77" s="152"/>
      <c r="E77" s="152"/>
      <c r="F77" s="152"/>
      <c r="G77" s="152"/>
      <c r="H77" s="152"/>
    </row>
    <row r="78" spans="2:9">
      <c r="B78" s="152"/>
      <c r="C78" s="152"/>
      <c r="D78" s="152"/>
      <c r="E78" s="152"/>
      <c r="F78" s="152"/>
      <c r="G78" s="110" t="s">
        <v>291</v>
      </c>
      <c r="H78" s="152"/>
    </row>
    <row r="79" spans="2:9">
      <c r="B79" s="152"/>
      <c r="C79" s="152"/>
      <c r="D79" s="152"/>
      <c r="E79" s="152"/>
      <c r="F79" s="152"/>
      <c r="G79" s="110" t="s">
        <v>307</v>
      </c>
      <c r="H79" s="152"/>
    </row>
    <row r="80" spans="2:9">
      <c r="B80" s="152"/>
      <c r="C80" s="152"/>
      <c r="D80" s="152"/>
      <c r="E80" s="152"/>
      <c r="F80" s="152"/>
      <c r="G80" s="110" t="s">
        <v>84</v>
      </c>
      <c r="H80" s="152"/>
    </row>
    <row r="81" spans="2:8">
      <c r="B81" s="152"/>
      <c r="C81" s="152"/>
      <c r="D81" s="152"/>
      <c r="E81" s="152"/>
      <c r="F81" s="152"/>
      <c r="G81" s="110" t="s">
        <v>309</v>
      </c>
      <c r="H81" s="152"/>
    </row>
    <row r="82" spans="2:8">
      <c r="B82" s="152"/>
      <c r="C82" s="152"/>
      <c r="D82" s="152"/>
      <c r="E82" s="152"/>
      <c r="F82" s="152"/>
      <c r="G82" s="177" t="s">
        <v>354</v>
      </c>
      <c r="H82" s="152"/>
    </row>
    <row r="83" spans="2:8">
      <c r="B83" s="152"/>
      <c r="C83" s="152"/>
      <c r="D83" s="152"/>
      <c r="E83" s="152"/>
      <c r="F83" s="152"/>
      <c r="G83" s="152"/>
      <c r="H83" s="152"/>
    </row>
    <row r="84" spans="2:8">
      <c r="B84" s="152"/>
      <c r="C84" s="152"/>
      <c r="D84" s="152"/>
      <c r="E84" s="152"/>
      <c r="F84" s="152"/>
      <c r="G84" s="152"/>
      <c r="H84" s="152"/>
    </row>
    <row r="85" spans="2:8" ht="66.75" customHeight="1">
      <c r="B85" s="630" t="s">
        <v>434</v>
      </c>
      <c r="C85" s="631"/>
      <c r="D85" s="631"/>
      <c r="E85" s="631"/>
      <c r="F85" s="631"/>
      <c r="G85" s="631"/>
      <c r="H85" s="632"/>
    </row>
    <row r="86" spans="2:8">
      <c r="B86" s="152"/>
      <c r="C86" s="152"/>
      <c r="D86" s="152"/>
      <c r="E86" s="152"/>
      <c r="F86" s="152"/>
      <c r="G86" s="152"/>
      <c r="H86" s="152"/>
    </row>
    <row r="87" spans="2:8">
      <c r="B87" s="152"/>
      <c r="C87" s="152"/>
      <c r="D87" s="152"/>
      <c r="E87" s="152"/>
      <c r="F87" s="152"/>
      <c r="G87" s="152"/>
      <c r="H87" s="152"/>
    </row>
    <row r="88" spans="2:8">
      <c r="B88" s="176" t="s">
        <v>290</v>
      </c>
      <c r="C88" s="152"/>
      <c r="D88" s="152"/>
      <c r="E88" s="152"/>
      <c r="F88" s="152"/>
      <c r="G88" s="152"/>
      <c r="H88" s="175" t="s">
        <v>113</v>
      </c>
    </row>
    <row r="89" spans="2:8">
      <c r="B89" s="622" t="s">
        <v>110</v>
      </c>
      <c r="C89" s="622" t="s">
        <v>258</v>
      </c>
      <c r="D89" s="622" t="s">
        <v>0</v>
      </c>
      <c r="E89" s="627" t="s">
        <v>238</v>
      </c>
      <c r="F89" s="622" t="s">
        <v>289</v>
      </c>
      <c r="G89" s="622" t="s">
        <v>3</v>
      </c>
      <c r="H89" s="622" t="s">
        <v>74</v>
      </c>
    </row>
    <row r="90" spans="2:8">
      <c r="B90" s="623"/>
      <c r="C90" s="623"/>
      <c r="D90" s="625"/>
      <c r="E90" s="628"/>
      <c r="F90" s="623"/>
      <c r="G90" s="623"/>
      <c r="H90" s="623"/>
    </row>
    <row r="91" spans="2:8">
      <c r="B91" s="624"/>
      <c r="C91" s="624"/>
      <c r="D91" s="626"/>
      <c r="E91" s="629"/>
      <c r="F91" s="624"/>
      <c r="G91" s="624"/>
      <c r="H91" s="624"/>
    </row>
    <row r="92" spans="2:8">
      <c r="B92" s="174">
        <v>1</v>
      </c>
      <c r="C92" s="174">
        <v>2</v>
      </c>
      <c r="D92" s="174">
        <v>3</v>
      </c>
      <c r="E92" s="174"/>
      <c r="F92" s="174">
        <v>4</v>
      </c>
      <c r="G92" s="174">
        <v>5</v>
      </c>
      <c r="H92" s="174">
        <v>6</v>
      </c>
    </row>
    <row r="93" spans="2:8">
      <c r="B93" s="172" t="s">
        <v>97</v>
      </c>
      <c r="C93" s="171"/>
      <c r="D93" s="159"/>
      <c r="E93" s="167" t="s">
        <v>96</v>
      </c>
      <c r="F93" s="166">
        <f>+F94</f>
        <v>25940</v>
      </c>
      <c r="G93" s="166">
        <f>+G94</f>
        <v>25940</v>
      </c>
      <c r="H93" s="153">
        <f t="shared" ref="H93:H108" si="5">+G93/F93</f>
        <v>1</v>
      </c>
    </row>
    <row r="94" spans="2:8">
      <c r="B94" s="172"/>
      <c r="C94" s="171" t="s">
        <v>253</v>
      </c>
      <c r="D94" s="159"/>
      <c r="E94" s="165" t="s">
        <v>292</v>
      </c>
      <c r="F94" s="164">
        <f>+F95</f>
        <v>25940</v>
      </c>
      <c r="G94" s="169">
        <f>SUM(G95:G95)</f>
        <v>25940</v>
      </c>
      <c r="H94" s="163">
        <f t="shared" si="5"/>
        <v>1</v>
      </c>
    </row>
    <row r="95" spans="2:8" ht="45">
      <c r="B95" s="172"/>
      <c r="C95" s="171"/>
      <c r="D95" s="159" t="s">
        <v>32</v>
      </c>
      <c r="E95" s="158" t="s">
        <v>33</v>
      </c>
      <c r="F95" s="168">
        <v>25940</v>
      </c>
      <c r="G95" s="156">
        <v>25940</v>
      </c>
      <c r="H95" s="155">
        <f t="shared" si="5"/>
        <v>1</v>
      </c>
    </row>
    <row r="96" spans="2:8">
      <c r="B96" s="161">
        <v>852</v>
      </c>
      <c r="C96" s="160"/>
      <c r="D96" s="159"/>
      <c r="E96" s="167" t="s">
        <v>90</v>
      </c>
      <c r="F96" s="166">
        <f>+F97+F99</f>
        <v>372047</v>
      </c>
      <c r="G96" s="166">
        <f>+G97+G99</f>
        <v>371712.99</v>
      </c>
      <c r="H96" s="153">
        <f t="shared" si="5"/>
        <v>0.99910223708294921</v>
      </c>
    </row>
    <row r="97" spans="2:8">
      <c r="B97" s="161"/>
      <c r="C97" s="160">
        <v>85201</v>
      </c>
      <c r="D97" s="159"/>
      <c r="E97" s="165" t="s">
        <v>248</v>
      </c>
      <c r="F97" s="164">
        <f>SUM(F98:F98)</f>
        <v>201547</v>
      </c>
      <c r="G97" s="164">
        <f>+G98</f>
        <v>201546.39</v>
      </c>
      <c r="H97" s="163">
        <f t="shared" si="5"/>
        <v>0.99999697341066851</v>
      </c>
    </row>
    <row r="98" spans="2:8" ht="45">
      <c r="B98" s="161"/>
      <c r="C98" s="160"/>
      <c r="D98" s="159" t="s">
        <v>34</v>
      </c>
      <c r="E98" s="158" t="s">
        <v>35</v>
      </c>
      <c r="F98" s="162">
        <v>201547</v>
      </c>
      <c r="G98" s="156">
        <v>201546.39</v>
      </c>
      <c r="H98" s="155">
        <f t="shared" si="5"/>
        <v>0.99999697341066851</v>
      </c>
    </row>
    <row r="99" spans="2:8">
      <c r="B99" s="161"/>
      <c r="C99" s="160">
        <v>85204</v>
      </c>
      <c r="D99" s="159"/>
      <c r="E99" s="165" t="s">
        <v>246</v>
      </c>
      <c r="F99" s="164">
        <f>+F100</f>
        <v>170500</v>
      </c>
      <c r="G99" s="164">
        <f>+G100</f>
        <v>170166.6</v>
      </c>
      <c r="H99" s="163">
        <f t="shared" si="5"/>
        <v>0.9980445747800587</v>
      </c>
    </row>
    <row r="100" spans="2:8" ht="45">
      <c r="B100" s="161"/>
      <c r="C100" s="160"/>
      <c r="D100" s="159" t="s">
        <v>34</v>
      </c>
      <c r="E100" s="158" t="s">
        <v>35</v>
      </c>
      <c r="F100" s="157">
        <v>170500</v>
      </c>
      <c r="G100" s="156">
        <v>170166.6</v>
      </c>
      <c r="H100" s="155">
        <f t="shared" si="5"/>
        <v>0.9980445747800587</v>
      </c>
    </row>
    <row r="101" spans="2:8">
      <c r="B101" s="161">
        <v>853</v>
      </c>
      <c r="C101" s="160"/>
      <c r="D101" s="159"/>
      <c r="E101" s="203" t="s">
        <v>89</v>
      </c>
      <c r="F101" s="202">
        <f>+F102</f>
        <v>33083</v>
      </c>
      <c r="G101" s="207">
        <f>+G102</f>
        <v>33083.1</v>
      </c>
      <c r="H101" s="153">
        <f t="shared" si="5"/>
        <v>1.0000030227004806</v>
      </c>
    </row>
    <row r="102" spans="2:8">
      <c r="B102" s="161"/>
      <c r="C102" s="160">
        <v>85395</v>
      </c>
      <c r="D102" s="159"/>
      <c r="E102" s="200" t="s">
        <v>240</v>
      </c>
      <c r="F102" s="170">
        <f>+F103+F104</f>
        <v>33083</v>
      </c>
      <c r="G102" s="206">
        <f>+G103+G104</f>
        <v>33083.1</v>
      </c>
      <c r="H102" s="163">
        <f t="shared" si="5"/>
        <v>1.0000030227004806</v>
      </c>
    </row>
    <row r="103" spans="2:8" ht="45">
      <c r="B103" s="161"/>
      <c r="C103" s="160"/>
      <c r="D103" s="159" t="s">
        <v>315</v>
      </c>
      <c r="E103" s="158" t="s">
        <v>35</v>
      </c>
      <c r="F103" s="157">
        <v>28121</v>
      </c>
      <c r="G103" s="205">
        <v>28121.1</v>
      </c>
      <c r="H103" s="155">
        <f t="shared" si="5"/>
        <v>1.0000035560613065</v>
      </c>
    </row>
    <row r="104" spans="2:8" ht="45">
      <c r="B104" s="161"/>
      <c r="C104" s="160"/>
      <c r="D104" s="159" t="s">
        <v>316</v>
      </c>
      <c r="E104" s="158" t="s">
        <v>35</v>
      </c>
      <c r="F104" s="157">
        <v>4962</v>
      </c>
      <c r="G104" s="205">
        <v>4962</v>
      </c>
      <c r="H104" s="155">
        <f t="shared" si="5"/>
        <v>1</v>
      </c>
    </row>
    <row r="105" spans="2:8">
      <c r="B105" s="182">
        <v>854</v>
      </c>
      <c r="C105" s="181"/>
      <c r="D105" s="213"/>
      <c r="E105" s="212" t="s">
        <v>88</v>
      </c>
      <c r="F105" s="166">
        <f>+F106</f>
        <v>13200</v>
      </c>
      <c r="G105" s="166">
        <f>+G106</f>
        <v>13200</v>
      </c>
      <c r="H105" s="153">
        <f t="shared" si="5"/>
        <v>1</v>
      </c>
    </row>
    <row r="106" spans="2:8">
      <c r="B106" s="182"/>
      <c r="C106" s="181">
        <v>85415</v>
      </c>
      <c r="D106" s="204"/>
      <c r="E106" s="200" t="s">
        <v>243</v>
      </c>
      <c r="F106" s="170">
        <f>+F107</f>
        <v>13200</v>
      </c>
      <c r="G106" s="206">
        <f>G107</f>
        <v>13200</v>
      </c>
      <c r="H106" s="163">
        <f t="shared" si="5"/>
        <v>1</v>
      </c>
    </row>
    <row r="107" spans="2:8" ht="45">
      <c r="B107" s="182"/>
      <c r="C107" s="181"/>
      <c r="D107" s="159" t="s">
        <v>36</v>
      </c>
      <c r="E107" s="158" t="s">
        <v>37</v>
      </c>
      <c r="F107" s="157">
        <v>13200</v>
      </c>
      <c r="G107" s="205">
        <v>13200</v>
      </c>
      <c r="H107" s="155">
        <f t="shared" si="5"/>
        <v>1</v>
      </c>
    </row>
    <row r="108" spans="2:8">
      <c r="B108" s="620" t="s">
        <v>271</v>
      </c>
      <c r="C108" s="621"/>
      <c r="D108" s="621"/>
      <c r="E108" s="621"/>
      <c r="F108" s="154">
        <f>+F93+F96+F105+F101</f>
        <v>444270</v>
      </c>
      <c r="G108" s="154">
        <f>+G93+G96+G105+G101</f>
        <v>443936.08999999997</v>
      </c>
      <c r="H108" s="153">
        <f t="shared" si="5"/>
        <v>0.9992484074999437</v>
      </c>
    </row>
    <row r="109" spans="2:8">
      <c r="B109" s="152"/>
      <c r="C109" s="152"/>
      <c r="D109" s="152"/>
      <c r="E109" s="152"/>
      <c r="F109" s="152"/>
      <c r="G109" s="152"/>
      <c r="H109" s="152"/>
    </row>
    <row r="110" spans="2:8">
      <c r="B110" s="152"/>
      <c r="C110" s="152"/>
      <c r="D110" s="152"/>
      <c r="E110" s="152"/>
      <c r="F110" s="152"/>
      <c r="G110" s="152"/>
      <c r="H110" s="152"/>
    </row>
    <row r="111" spans="2:8">
      <c r="B111" s="152"/>
      <c r="C111" s="152"/>
      <c r="D111" s="152"/>
      <c r="E111" s="152"/>
      <c r="F111" s="152"/>
      <c r="G111" s="152"/>
      <c r="H111" s="152"/>
    </row>
    <row r="112" spans="2:8">
      <c r="B112" s="152"/>
      <c r="C112" s="152"/>
      <c r="D112" s="152"/>
      <c r="E112" s="152"/>
      <c r="F112" s="152"/>
      <c r="G112" s="152"/>
      <c r="H112" s="152"/>
    </row>
    <row r="113" spans="2:9">
      <c r="B113" s="152"/>
      <c r="C113" s="152"/>
      <c r="D113" s="152"/>
      <c r="E113" s="152"/>
      <c r="F113" s="152"/>
      <c r="G113" s="152"/>
      <c r="H113" s="152"/>
    </row>
    <row r="114" spans="2:9">
      <c r="B114" s="152"/>
      <c r="C114" s="152"/>
      <c r="D114" s="152"/>
      <c r="E114" s="152"/>
      <c r="F114" s="152"/>
      <c r="G114" s="152"/>
      <c r="H114" s="152"/>
    </row>
    <row r="115" spans="2:9">
      <c r="B115" s="152"/>
      <c r="C115" s="152"/>
      <c r="D115" s="152"/>
      <c r="E115" s="152"/>
      <c r="F115" s="152"/>
      <c r="G115" s="152"/>
      <c r="H115" s="152"/>
    </row>
    <row r="116" spans="2:9">
      <c r="B116" s="152"/>
      <c r="C116" s="152"/>
      <c r="D116" s="152"/>
      <c r="E116" s="152"/>
      <c r="F116" s="152"/>
      <c r="G116" s="152"/>
      <c r="H116" s="152"/>
    </row>
    <row r="117" spans="2:9">
      <c r="B117" s="152"/>
      <c r="C117" s="152"/>
      <c r="D117" s="152"/>
      <c r="E117" s="152"/>
      <c r="F117" s="152"/>
      <c r="G117" s="152"/>
      <c r="H117" s="152"/>
    </row>
    <row r="118" spans="2:9">
      <c r="B118" s="152"/>
      <c r="C118" s="152"/>
      <c r="D118" s="152"/>
      <c r="E118" s="152"/>
      <c r="F118" s="152"/>
      <c r="G118" s="152"/>
      <c r="H118" s="152"/>
    </row>
    <row r="119" spans="2:9">
      <c r="B119" s="152"/>
      <c r="C119" s="152"/>
      <c r="D119" s="152"/>
      <c r="E119" s="152"/>
      <c r="F119" s="152"/>
      <c r="G119" s="152"/>
      <c r="H119" s="152"/>
    </row>
    <row r="120" spans="2:9">
      <c r="B120" s="176" t="s">
        <v>293</v>
      </c>
      <c r="C120" s="152"/>
      <c r="D120" s="152"/>
      <c r="E120" s="152"/>
      <c r="F120" s="152"/>
      <c r="G120" s="152"/>
      <c r="H120" s="175" t="s">
        <v>113</v>
      </c>
    </row>
    <row r="121" spans="2:9" ht="15.75" customHeight="1">
      <c r="B121" s="622" t="s">
        <v>110</v>
      </c>
      <c r="C121" s="622" t="s">
        <v>258</v>
      </c>
      <c r="D121" s="622" t="s">
        <v>0</v>
      </c>
      <c r="E121" s="627" t="s">
        <v>238</v>
      </c>
      <c r="F121" s="622" t="s">
        <v>289</v>
      </c>
      <c r="G121" s="622" t="s">
        <v>3</v>
      </c>
      <c r="H121" s="622" t="s">
        <v>74</v>
      </c>
    </row>
    <row r="122" spans="2:9" ht="15.75" customHeight="1">
      <c r="B122" s="623"/>
      <c r="C122" s="623"/>
      <c r="D122" s="625"/>
      <c r="E122" s="628"/>
      <c r="F122" s="623"/>
      <c r="G122" s="623"/>
      <c r="H122" s="623"/>
    </row>
    <row r="123" spans="2:9" ht="15.75" customHeight="1">
      <c r="B123" s="624"/>
      <c r="C123" s="624"/>
      <c r="D123" s="626"/>
      <c r="E123" s="629"/>
      <c r="F123" s="624"/>
      <c r="G123" s="624"/>
      <c r="H123" s="624"/>
      <c r="I123" s="131"/>
    </row>
    <row r="124" spans="2:9">
      <c r="B124" s="174">
        <v>1</v>
      </c>
      <c r="C124" s="174">
        <v>2</v>
      </c>
      <c r="D124" s="174">
        <v>3</v>
      </c>
      <c r="E124" s="174"/>
      <c r="F124" s="174">
        <v>4</v>
      </c>
      <c r="G124" s="211">
        <v>5</v>
      </c>
      <c r="H124" s="174">
        <v>6</v>
      </c>
      <c r="I124" s="131"/>
    </row>
    <row r="125" spans="2:9" ht="18.75">
      <c r="B125" s="172" t="s">
        <v>97</v>
      </c>
      <c r="C125" s="171"/>
      <c r="D125" s="159"/>
      <c r="E125" s="167" t="s">
        <v>96</v>
      </c>
      <c r="F125" s="166">
        <f>+F126</f>
        <v>25940</v>
      </c>
      <c r="G125" s="166">
        <f>+G126</f>
        <v>25645.05</v>
      </c>
      <c r="H125" s="153">
        <f t="shared" ref="H125:H168" si="6">+G125/F125</f>
        <v>0.98862952968388584</v>
      </c>
      <c r="I125" s="179"/>
    </row>
    <row r="126" spans="2:9">
      <c r="B126" s="172"/>
      <c r="C126" s="171" t="s">
        <v>253</v>
      </c>
      <c r="D126" s="159"/>
      <c r="E126" s="165" t="s">
        <v>292</v>
      </c>
      <c r="F126" s="164">
        <f>SUM(F127:F132)</f>
        <v>25940</v>
      </c>
      <c r="G126" s="164">
        <f>SUM(G127:G132)</f>
        <v>25645.05</v>
      </c>
      <c r="H126" s="163">
        <f t="shared" si="6"/>
        <v>0.98862952968388584</v>
      </c>
      <c r="I126" s="191"/>
    </row>
    <row r="127" spans="2:9">
      <c r="B127" s="172"/>
      <c r="C127" s="171"/>
      <c r="D127" s="159" t="s">
        <v>215</v>
      </c>
      <c r="E127" s="194" t="s">
        <v>214</v>
      </c>
      <c r="F127" s="156">
        <v>18940</v>
      </c>
      <c r="G127" s="156">
        <v>18940</v>
      </c>
      <c r="H127" s="155">
        <f t="shared" si="6"/>
        <v>1</v>
      </c>
      <c r="I127" s="131"/>
    </row>
    <row r="128" spans="2:9">
      <c r="B128" s="172"/>
      <c r="C128" s="171"/>
      <c r="D128" s="159" t="s">
        <v>211</v>
      </c>
      <c r="E128" s="194" t="s">
        <v>210</v>
      </c>
      <c r="F128" s="156">
        <v>1410</v>
      </c>
      <c r="G128" s="156">
        <v>1407</v>
      </c>
      <c r="H128" s="155">
        <f t="shared" si="6"/>
        <v>0.99787234042553197</v>
      </c>
      <c r="I128" s="131"/>
    </row>
    <row r="129" spans="2:9">
      <c r="B129" s="210"/>
      <c r="C129" s="209"/>
      <c r="D129" s="197" t="s">
        <v>203</v>
      </c>
      <c r="E129" s="208" t="s">
        <v>202</v>
      </c>
      <c r="F129" s="156">
        <v>3090</v>
      </c>
      <c r="G129" s="156">
        <v>3086.46</v>
      </c>
      <c r="H129" s="155">
        <f t="shared" si="6"/>
        <v>0.99885436893203883</v>
      </c>
      <c r="I129" s="131"/>
    </row>
    <row r="130" spans="2:9">
      <c r="B130" s="172"/>
      <c r="C130" s="171"/>
      <c r="D130" s="159" t="s">
        <v>201</v>
      </c>
      <c r="E130" s="194" t="s">
        <v>200</v>
      </c>
      <c r="F130" s="156">
        <v>500</v>
      </c>
      <c r="G130" s="156">
        <v>497.82</v>
      </c>
      <c r="H130" s="155">
        <f t="shared" si="6"/>
        <v>0.99563999999999997</v>
      </c>
      <c r="I130" s="131"/>
    </row>
    <row r="131" spans="2:9">
      <c r="B131" s="172"/>
      <c r="C131" s="171"/>
      <c r="D131" s="159" t="s">
        <v>161</v>
      </c>
      <c r="E131" s="158" t="s">
        <v>160</v>
      </c>
      <c r="F131" s="156">
        <v>1500</v>
      </c>
      <c r="G131" s="156">
        <v>1213.77</v>
      </c>
      <c r="H131" s="155">
        <f t="shared" si="6"/>
        <v>0.80918000000000001</v>
      </c>
      <c r="I131" s="131"/>
    </row>
    <row r="132" spans="2:9">
      <c r="B132" s="172"/>
      <c r="C132" s="171"/>
      <c r="D132" s="159" t="s">
        <v>155</v>
      </c>
      <c r="E132" s="158" t="s">
        <v>154</v>
      </c>
      <c r="F132" s="156">
        <v>500</v>
      </c>
      <c r="G132" s="156">
        <v>500</v>
      </c>
      <c r="H132" s="155">
        <f t="shared" si="6"/>
        <v>1</v>
      </c>
      <c r="I132" s="131"/>
    </row>
    <row r="133" spans="2:9" ht="18.75">
      <c r="B133" s="199">
        <v>852</v>
      </c>
      <c r="C133" s="198"/>
      <c r="D133" s="197"/>
      <c r="E133" s="196" t="s">
        <v>90</v>
      </c>
      <c r="F133" s="195">
        <f>+F134+F153</f>
        <v>372047</v>
      </c>
      <c r="G133" s="195">
        <f>+G134+G153</f>
        <v>371712.99</v>
      </c>
      <c r="H133" s="153">
        <f t="shared" si="6"/>
        <v>0.99910223708294921</v>
      </c>
      <c r="I133" s="179"/>
    </row>
    <row r="134" spans="2:9">
      <c r="B134" s="161"/>
      <c r="C134" s="160">
        <v>85201</v>
      </c>
      <c r="D134" s="159"/>
      <c r="E134" s="165" t="s">
        <v>248</v>
      </c>
      <c r="F134" s="164">
        <f>SUM(F135:F152)</f>
        <v>201547</v>
      </c>
      <c r="G134" s="164">
        <f>SUM(G135:G152)</f>
        <v>201546.39</v>
      </c>
      <c r="H134" s="163">
        <f t="shared" si="6"/>
        <v>0.99999697341066851</v>
      </c>
      <c r="I134" s="191"/>
    </row>
    <row r="135" spans="2:9">
      <c r="B135" s="161"/>
      <c r="C135" s="160"/>
      <c r="D135" s="159" t="s">
        <v>221</v>
      </c>
      <c r="E135" s="158" t="s">
        <v>220</v>
      </c>
      <c r="F135" s="162">
        <v>2000</v>
      </c>
      <c r="G135" s="180">
        <v>2000</v>
      </c>
      <c r="H135" s="155">
        <f t="shared" si="6"/>
        <v>1</v>
      </c>
      <c r="I135" s="131"/>
    </row>
    <row r="136" spans="2:9">
      <c r="B136" s="161"/>
      <c r="C136" s="160"/>
      <c r="D136" s="159" t="s">
        <v>215</v>
      </c>
      <c r="E136" s="194" t="s">
        <v>214</v>
      </c>
      <c r="F136" s="162">
        <v>71000</v>
      </c>
      <c r="G136" s="180">
        <v>71000</v>
      </c>
      <c r="H136" s="155">
        <f t="shared" si="6"/>
        <v>1</v>
      </c>
      <c r="I136" s="131"/>
    </row>
    <row r="137" spans="2:9">
      <c r="B137" s="161"/>
      <c r="C137" s="160"/>
      <c r="D137" s="159" t="s">
        <v>211</v>
      </c>
      <c r="E137" s="194" t="s">
        <v>210</v>
      </c>
      <c r="F137" s="162">
        <v>4600</v>
      </c>
      <c r="G137" s="180">
        <v>4600</v>
      </c>
      <c r="H137" s="155">
        <f t="shared" si="6"/>
        <v>1</v>
      </c>
      <c r="I137" s="131"/>
    </row>
    <row r="138" spans="2:9">
      <c r="B138" s="161"/>
      <c r="C138" s="160"/>
      <c r="D138" s="159" t="s">
        <v>203</v>
      </c>
      <c r="E138" s="194" t="s">
        <v>202</v>
      </c>
      <c r="F138" s="162">
        <v>11400</v>
      </c>
      <c r="G138" s="180">
        <v>11400</v>
      </c>
      <c r="H138" s="155">
        <f t="shared" si="6"/>
        <v>1</v>
      </c>
      <c r="I138" s="131"/>
    </row>
    <row r="139" spans="2:9">
      <c r="B139" s="161"/>
      <c r="C139" s="160"/>
      <c r="D139" s="159" t="s">
        <v>201</v>
      </c>
      <c r="E139" s="194" t="s">
        <v>200</v>
      </c>
      <c r="F139" s="162">
        <v>1800</v>
      </c>
      <c r="G139" s="180">
        <v>1800</v>
      </c>
      <c r="H139" s="155">
        <f t="shared" si="6"/>
        <v>1</v>
      </c>
      <c r="I139" s="131"/>
    </row>
    <row r="140" spans="2:9">
      <c r="B140" s="161"/>
      <c r="C140" s="160"/>
      <c r="D140" s="159" t="s">
        <v>195</v>
      </c>
      <c r="E140" s="158" t="s">
        <v>194</v>
      </c>
      <c r="F140" s="162">
        <v>2000</v>
      </c>
      <c r="G140" s="180">
        <v>2000</v>
      </c>
      <c r="H140" s="155">
        <f t="shared" si="6"/>
        <v>1</v>
      </c>
      <c r="I140" s="131"/>
    </row>
    <row r="141" spans="2:9">
      <c r="B141" s="161"/>
      <c r="C141" s="160"/>
      <c r="D141" s="159" t="s">
        <v>191</v>
      </c>
      <c r="E141" s="158" t="s">
        <v>190</v>
      </c>
      <c r="F141" s="162">
        <v>45000</v>
      </c>
      <c r="G141" s="180">
        <v>45000</v>
      </c>
      <c r="H141" s="155">
        <f t="shared" si="6"/>
        <v>1</v>
      </c>
      <c r="I141" s="131"/>
    </row>
    <row r="142" spans="2:9">
      <c r="B142" s="161"/>
      <c r="C142" s="160"/>
      <c r="D142" s="159" t="s">
        <v>189</v>
      </c>
      <c r="E142" s="158" t="s">
        <v>188</v>
      </c>
      <c r="F142" s="162">
        <v>35547</v>
      </c>
      <c r="G142" s="180">
        <v>35546.39</v>
      </c>
      <c r="H142" s="155">
        <f t="shared" si="6"/>
        <v>0.99998283962078371</v>
      </c>
      <c r="I142" s="131"/>
    </row>
    <row r="143" spans="2:9">
      <c r="B143" s="161"/>
      <c r="C143" s="160"/>
      <c r="D143" s="193" t="s">
        <v>185</v>
      </c>
      <c r="E143" s="192" t="s">
        <v>184</v>
      </c>
      <c r="F143" s="162">
        <v>3000</v>
      </c>
      <c r="G143" s="180">
        <v>3000</v>
      </c>
      <c r="H143" s="155">
        <f t="shared" si="6"/>
        <v>1</v>
      </c>
      <c r="I143" s="131"/>
    </row>
    <row r="144" spans="2:9">
      <c r="B144" s="161"/>
      <c r="C144" s="160"/>
      <c r="D144" s="159" t="s">
        <v>181</v>
      </c>
      <c r="E144" s="158" t="s">
        <v>180</v>
      </c>
      <c r="F144" s="162">
        <v>3000</v>
      </c>
      <c r="G144" s="180">
        <v>3000</v>
      </c>
      <c r="H144" s="155">
        <f t="shared" si="6"/>
        <v>1</v>
      </c>
      <c r="I144" s="131"/>
    </row>
    <row r="145" spans="2:18">
      <c r="B145" s="161"/>
      <c r="C145" s="160"/>
      <c r="D145" s="159" t="s">
        <v>179</v>
      </c>
      <c r="E145" s="158" t="s">
        <v>178</v>
      </c>
      <c r="F145" s="162">
        <v>3000</v>
      </c>
      <c r="G145" s="180">
        <v>3000</v>
      </c>
      <c r="H145" s="155">
        <f t="shared" si="6"/>
        <v>1</v>
      </c>
      <c r="I145" s="131"/>
    </row>
    <row r="146" spans="2:18">
      <c r="B146" s="161"/>
      <c r="C146" s="160"/>
      <c r="D146" s="159" t="s">
        <v>177</v>
      </c>
      <c r="E146" s="158" t="s">
        <v>176</v>
      </c>
      <c r="F146" s="162">
        <v>100</v>
      </c>
      <c r="G146" s="180">
        <v>100</v>
      </c>
      <c r="H146" s="155">
        <f t="shared" si="6"/>
        <v>1</v>
      </c>
      <c r="I146" s="131"/>
    </row>
    <row r="147" spans="2:18">
      <c r="B147" s="161"/>
      <c r="C147" s="160"/>
      <c r="D147" s="159" t="s">
        <v>175</v>
      </c>
      <c r="E147" s="158" t="s">
        <v>174</v>
      </c>
      <c r="F147" s="162">
        <v>14056</v>
      </c>
      <c r="G147" s="180">
        <v>14056</v>
      </c>
      <c r="H147" s="155">
        <f t="shared" si="6"/>
        <v>1</v>
      </c>
      <c r="I147" s="131"/>
    </row>
    <row r="148" spans="2:18">
      <c r="B148" s="161"/>
      <c r="C148" s="160"/>
      <c r="D148" s="159" t="s">
        <v>173</v>
      </c>
      <c r="E148" s="158" t="s">
        <v>172</v>
      </c>
      <c r="F148" s="162">
        <v>544</v>
      </c>
      <c r="G148" s="180">
        <v>544</v>
      </c>
      <c r="H148" s="155">
        <f t="shared" si="6"/>
        <v>1</v>
      </c>
      <c r="I148" s="131"/>
    </row>
    <row r="149" spans="2:18" ht="35.25" customHeight="1">
      <c r="B149" s="161"/>
      <c r="C149" s="160"/>
      <c r="D149" s="159" t="s">
        <v>171</v>
      </c>
      <c r="E149" s="158" t="s">
        <v>170</v>
      </c>
      <c r="F149" s="162">
        <v>800</v>
      </c>
      <c r="G149" s="180">
        <v>800</v>
      </c>
      <c r="H149" s="155">
        <f t="shared" si="6"/>
        <v>1</v>
      </c>
      <c r="I149" s="131"/>
    </row>
    <row r="150" spans="2:18" ht="37.5" customHeight="1">
      <c r="B150" s="161"/>
      <c r="C150" s="160"/>
      <c r="D150" s="159" t="s">
        <v>169</v>
      </c>
      <c r="E150" s="158" t="s">
        <v>168</v>
      </c>
      <c r="F150" s="162">
        <v>500</v>
      </c>
      <c r="G150" s="180">
        <v>500</v>
      </c>
      <c r="H150" s="155">
        <f t="shared" si="6"/>
        <v>1</v>
      </c>
      <c r="I150" s="131"/>
      <c r="J150" s="111"/>
      <c r="K150" s="111"/>
      <c r="L150" s="111"/>
    </row>
    <row r="151" spans="2:18" ht="15.75" customHeight="1">
      <c r="B151" s="161"/>
      <c r="C151" s="160"/>
      <c r="D151" s="159" t="s">
        <v>155</v>
      </c>
      <c r="E151" s="158" t="s">
        <v>154</v>
      </c>
      <c r="F151" s="162">
        <v>3000</v>
      </c>
      <c r="G151" s="180">
        <v>3000</v>
      </c>
      <c r="H151" s="155">
        <f t="shared" si="6"/>
        <v>1</v>
      </c>
      <c r="I151" s="131"/>
      <c r="N151" s="615" t="s">
        <v>282</v>
      </c>
      <c r="O151" s="616"/>
      <c r="P151" s="616"/>
      <c r="Q151" s="616"/>
      <c r="R151" s="617"/>
    </row>
    <row r="152" spans="2:18" ht="15.75" customHeight="1">
      <c r="B152" s="161"/>
      <c r="C152" s="160"/>
      <c r="D152" s="159" t="s">
        <v>153</v>
      </c>
      <c r="E152" s="158" t="s">
        <v>152</v>
      </c>
      <c r="F152" s="162">
        <v>200</v>
      </c>
      <c r="G152" s="180">
        <v>200</v>
      </c>
      <c r="H152" s="155">
        <f t="shared" si="6"/>
        <v>1</v>
      </c>
      <c r="I152" s="131"/>
      <c r="N152" s="300" t="s">
        <v>281</v>
      </c>
      <c r="O152" s="615" t="s">
        <v>280</v>
      </c>
      <c r="P152" s="618"/>
      <c r="Q152" s="619"/>
      <c r="R152" s="299" t="s">
        <v>279</v>
      </c>
    </row>
    <row r="153" spans="2:18">
      <c r="B153" s="161"/>
      <c r="C153" s="160">
        <v>85204</v>
      </c>
      <c r="D153" s="159"/>
      <c r="E153" s="165" t="s">
        <v>246</v>
      </c>
      <c r="F153" s="164">
        <f>+F154</f>
        <v>170500</v>
      </c>
      <c r="G153" s="164">
        <f>+G154</f>
        <v>170166.6</v>
      </c>
      <c r="H153" s="163">
        <f t="shared" si="6"/>
        <v>0.9980445747800587</v>
      </c>
      <c r="I153" s="191"/>
      <c r="N153" s="133"/>
      <c r="O153" s="133"/>
      <c r="P153" s="133"/>
      <c r="Q153" s="133"/>
      <c r="R153" s="133"/>
    </row>
    <row r="154" spans="2:18">
      <c r="B154" s="190"/>
      <c r="C154" s="190"/>
      <c r="D154" s="159" t="s">
        <v>221</v>
      </c>
      <c r="E154" s="158" t="s">
        <v>220</v>
      </c>
      <c r="F154" s="156">
        <v>170500</v>
      </c>
      <c r="G154" s="156">
        <v>170166.6</v>
      </c>
      <c r="H154" s="155">
        <f t="shared" si="6"/>
        <v>0.9980445747800587</v>
      </c>
      <c r="I154" s="131"/>
      <c r="N154" s="143"/>
      <c r="O154" s="143"/>
      <c r="P154" s="143"/>
      <c r="Q154" s="143"/>
      <c r="R154" s="143"/>
    </row>
    <row r="155" spans="2:18">
      <c r="B155" s="263" t="s">
        <v>310</v>
      </c>
      <c r="C155" s="264"/>
      <c r="D155" s="204"/>
      <c r="E155" s="203" t="s">
        <v>89</v>
      </c>
      <c r="F155" s="207">
        <f>+F156</f>
        <v>33083</v>
      </c>
      <c r="G155" s="207">
        <f>+G156</f>
        <v>33083</v>
      </c>
      <c r="H155" s="153">
        <f t="shared" si="6"/>
        <v>1</v>
      </c>
      <c r="I155" s="131"/>
      <c r="N155" s="143"/>
      <c r="O155" s="143"/>
      <c r="P155" s="143"/>
      <c r="Q155" s="143"/>
      <c r="R155" s="143"/>
    </row>
    <row r="156" spans="2:18">
      <c r="B156" s="223"/>
      <c r="C156" s="265" t="s">
        <v>317</v>
      </c>
      <c r="D156" s="201"/>
      <c r="E156" s="200" t="s">
        <v>240</v>
      </c>
      <c r="F156" s="206">
        <f>SUM(F157:F164)</f>
        <v>33083</v>
      </c>
      <c r="G156" s="206">
        <f>SUM(G157:G164)</f>
        <v>33083</v>
      </c>
      <c r="H156" s="163">
        <f t="shared" si="6"/>
        <v>1</v>
      </c>
      <c r="I156" s="131"/>
      <c r="N156" s="143"/>
      <c r="O156" s="143"/>
      <c r="P156" s="143"/>
      <c r="Q156" s="143"/>
      <c r="R156" s="143"/>
    </row>
    <row r="157" spans="2:18">
      <c r="B157" s="223"/>
      <c r="C157" s="265"/>
      <c r="D157" s="266" t="s">
        <v>326</v>
      </c>
      <c r="E157" s="267" t="s">
        <v>202</v>
      </c>
      <c r="F157" s="205">
        <v>126</v>
      </c>
      <c r="G157" s="205">
        <v>126</v>
      </c>
      <c r="H157" s="155">
        <f t="shared" si="6"/>
        <v>1</v>
      </c>
      <c r="I157" s="131"/>
      <c r="N157" s="143"/>
      <c r="O157" s="143"/>
      <c r="P157" s="143"/>
      <c r="Q157" s="143"/>
      <c r="R157" s="143"/>
    </row>
    <row r="158" spans="2:18">
      <c r="B158" s="223"/>
      <c r="C158" s="265"/>
      <c r="D158" s="266" t="s">
        <v>328</v>
      </c>
      <c r="E158" s="267" t="s">
        <v>202</v>
      </c>
      <c r="F158" s="205">
        <v>22</v>
      </c>
      <c r="G158" s="205">
        <v>22.11</v>
      </c>
      <c r="H158" s="155">
        <f t="shared" si="6"/>
        <v>1.0049999999999999</v>
      </c>
      <c r="I158" s="131"/>
      <c r="N158" s="143"/>
      <c r="O158" s="143"/>
      <c r="P158" s="143"/>
      <c r="Q158" s="143"/>
      <c r="R158" s="143"/>
    </row>
    <row r="159" spans="2:18">
      <c r="B159" s="223"/>
      <c r="C159" s="265"/>
      <c r="D159" s="266" t="s">
        <v>327</v>
      </c>
      <c r="E159" s="267" t="s">
        <v>200</v>
      </c>
      <c r="F159" s="205">
        <v>20</v>
      </c>
      <c r="G159" s="205">
        <v>20</v>
      </c>
      <c r="H159" s="155">
        <f t="shared" si="6"/>
        <v>1</v>
      </c>
      <c r="I159" s="131"/>
      <c r="N159" s="143"/>
      <c r="O159" s="143"/>
      <c r="P159" s="143"/>
      <c r="Q159" s="143"/>
      <c r="R159" s="143"/>
    </row>
    <row r="160" spans="2:18">
      <c r="B160" s="223"/>
      <c r="C160" s="265"/>
      <c r="D160" s="266" t="s">
        <v>329</v>
      </c>
      <c r="E160" s="267" t="s">
        <v>200</v>
      </c>
      <c r="F160" s="205">
        <v>4</v>
      </c>
      <c r="G160" s="205">
        <v>3.89</v>
      </c>
      <c r="H160" s="155">
        <f t="shared" si="6"/>
        <v>0.97250000000000003</v>
      </c>
      <c r="I160" s="131"/>
      <c r="N160" s="143"/>
      <c r="O160" s="143"/>
      <c r="P160" s="143"/>
      <c r="Q160" s="143"/>
      <c r="R160" s="143"/>
    </row>
    <row r="161" spans="2:18">
      <c r="B161" s="223"/>
      <c r="C161" s="262"/>
      <c r="D161" s="159" t="s">
        <v>318</v>
      </c>
      <c r="E161" s="158" t="s">
        <v>194</v>
      </c>
      <c r="F161" s="205">
        <v>1424</v>
      </c>
      <c r="G161" s="205">
        <v>1424</v>
      </c>
      <c r="H161" s="155">
        <f t="shared" si="6"/>
        <v>1</v>
      </c>
      <c r="I161" s="131"/>
      <c r="N161" s="143"/>
      <c r="O161" s="143"/>
      <c r="P161" s="143"/>
      <c r="Q161" s="143"/>
      <c r="R161" s="143"/>
    </row>
    <row r="162" spans="2:18">
      <c r="B162" s="223"/>
      <c r="C162" s="262"/>
      <c r="D162" s="159" t="s">
        <v>321</v>
      </c>
      <c r="E162" s="158" t="s">
        <v>194</v>
      </c>
      <c r="F162" s="205">
        <v>251</v>
      </c>
      <c r="G162" s="205">
        <v>251</v>
      </c>
      <c r="H162" s="155">
        <f t="shared" si="6"/>
        <v>1</v>
      </c>
      <c r="I162" s="131"/>
      <c r="N162" s="143"/>
      <c r="O162" s="143"/>
      <c r="P162" s="143"/>
      <c r="Q162" s="143"/>
      <c r="R162" s="143"/>
    </row>
    <row r="163" spans="2:18">
      <c r="B163" s="223"/>
      <c r="C163" s="262"/>
      <c r="D163" s="159" t="s">
        <v>320</v>
      </c>
      <c r="E163" s="158" t="s">
        <v>174</v>
      </c>
      <c r="F163" s="205">
        <v>26551</v>
      </c>
      <c r="G163" s="205">
        <v>26551</v>
      </c>
      <c r="H163" s="155">
        <f t="shared" si="6"/>
        <v>1</v>
      </c>
      <c r="I163" s="131"/>
      <c r="N163" s="143"/>
      <c r="O163" s="143"/>
      <c r="P163" s="143"/>
      <c r="Q163" s="143"/>
      <c r="R163" s="143"/>
    </row>
    <row r="164" spans="2:18">
      <c r="B164" s="223"/>
      <c r="C164" s="262"/>
      <c r="D164" s="159" t="s">
        <v>323</v>
      </c>
      <c r="E164" s="158" t="s">
        <v>174</v>
      </c>
      <c r="F164" s="205">
        <v>4685</v>
      </c>
      <c r="G164" s="205">
        <v>4685</v>
      </c>
      <c r="H164" s="155">
        <f t="shared" si="6"/>
        <v>1</v>
      </c>
      <c r="I164" s="131"/>
      <c r="N164" s="143"/>
      <c r="O164" s="143"/>
      <c r="P164" s="143"/>
      <c r="Q164" s="143"/>
      <c r="R164" s="143"/>
    </row>
    <row r="165" spans="2:18" ht="18.75">
      <c r="B165" s="161">
        <v>854</v>
      </c>
      <c r="C165" s="160"/>
      <c r="D165" s="189"/>
      <c r="E165" s="167" t="s">
        <v>88</v>
      </c>
      <c r="F165" s="166">
        <f>+F166</f>
        <v>13200</v>
      </c>
      <c r="G165" s="166">
        <f>+G166</f>
        <v>13200</v>
      </c>
      <c r="H165" s="153">
        <f t="shared" si="6"/>
        <v>1</v>
      </c>
      <c r="I165" s="179"/>
      <c r="N165" s="143"/>
      <c r="O165" s="143"/>
      <c r="P165" s="143"/>
      <c r="Q165" s="143"/>
      <c r="R165" s="143"/>
    </row>
    <row r="166" spans="2:18" ht="18.75">
      <c r="B166" s="182"/>
      <c r="C166" s="186">
        <v>85415</v>
      </c>
      <c r="D166" s="185"/>
      <c r="E166" s="184" t="s">
        <v>243</v>
      </c>
      <c r="F166" s="170">
        <f>+F167</f>
        <v>13200</v>
      </c>
      <c r="G166" s="183">
        <f>+G167</f>
        <v>13200</v>
      </c>
      <c r="H166" s="163">
        <f t="shared" si="6"/>
        <v>1</v>
      </c>
      <c r="I166" s="179"/>
      <c r="N166" s="143"/>
      <c r="O166" s="143"/>
      <c r="P166" s="143"/>
      <c r="Q166" s="143"/>
      <c r="R166" s="143"/>
    </row>
    <row r="167" spans="2:18" ht="18.75">
      <c r="B167" s="182"/>
      <c r="C167" s="181"/>
      <c r="D167" s="159" t="s">
        <v>219</v>
      </c>
      <c r="E167" s="158" t="s">
        <v>218</v>
      </c>
      <c r="F167" s="162">
        <v>13200</v>
      </c>
      <c r="G167" s="180">
        <v>13200</v>
      </c>
      <c r="H167" s="155">
        <f t="shared" si="6"/>
        <v>1</v>
      </c>
      <c r="I167" s="179"/>
      <c r="N167" s="143"/>
      <c r="O167" s="143"/>
      <c r="P167" s="143"/>
      <c r="Q167" s="143"/>
      <c r="R167" s="143"/>
    </row>
    <row r="168" spans="2:18">
      <c r="B168" s="620" t="s">
        <v>271</v>
      </c>
      <c r="C168" s="621"/>
      <c r="D168" s="621"/>
      <c r="E168" s="621"/>
      <c r="F168" s="154">
        <f>+F165+F155+F133+F125</f>
        <v>444270</v>
      </c>
      <c r="G168" s="154">
        <f>+G165+G155+G133+G125</f>
        <v>443641.04</v>
      </c>
      <c r="H168" s="153">
        <f t="shared" si="6"/>
        <v>0.99858428433160007</v>
      </c>
      <c r="I168" s="131"/>
      <c r="N168" s="143"/>
      <c r="O168" s="143"/>
      <c r="P168" s="143"/>
      <c r="Q168" s="143"/>
      <c r="R168" s="143"/>
    </row>
    <row r="169" spans="2:18">
      <c r="B169" s="152"/>
      <c r="C169" s="152"/>
      <c r="D169" s="152"/>
      <c r="E169" s="152"/>
      <c r="F169" s="152"/>
      <c r="G169" s="152"/>
      <c r="H169" s="178"/>
      <c r="I169" s="131"/>
    </row>
    <row r="170" spans="2:18">
      <c r="B170" s="152"/>
      <c r="C170" s="152"/>
      <c r="D170" s="152"/>
      <c r="E170" s="152"/>
      <c r="F170" s="152"/>
      <c r="G170" s="152"/>
      <c r="H170" s="178"/>
      <c r="I170" s="131"/>
    </row>
    <row r="171" spans="2:18">
      <c r="B171" s="152"/>
      <c r="C171" s="152"/>
      <c r="D171" s="152"/>
      <c r="E171" s="152"/>
      <c r="F171" s="152"/>
      <c r="G171" s="152"/>
      <c r="H171" s="178"/>
      <c r="I171" s="131"/>
    </row>
    <row r="172" spans="2:18" ht="15.75" customHeight="1">
      <c r="B172" s="152"/>
      <c r="C172" s="152"/>
      <c r="D172" s="152"/>
      <c r="E172" s="152"/>
      <c r="F172" s="152"/>
      <c r="G172" s="152"/>
      <c r="H172" s="178"/>
      <c r="I172" s="131"/>
    </row>
    <row r="173" spans="2:18">
      <c r="B173" s="152"/>
      <c r="C173" s="152"/>
      <c r="D173" s="152"/>
      <c r="E173" s="152"/>
      <c r="F173" s="152"/>
      <c r="G173" s="152"/>
      <c r="H173" s="178"/>
      <c r="I173" s="131"/>
    </row>
    <row r="174" spans="2:18">
      <c r="B174" s="152"/>
      <c r="C174" s="152"/>
      <c r="D174" s="152"/>
      <c r="E174" s="152"/>
      <c r="F174" s="152"/>
      <c r="G174" s="152"/>
      <c r="H174" s="178"/>
      <c r="I174" s="131"/>
    </row>
    <row r="175" spans="2:18">
      <c r="B175" s="177"/>
      <c r="C175" s="177"/>
      <c r="D175" s="177"/>
      <c r="E175" s="177"/>
      <c r="F175" s="177"/>
      <c r="G175" s="177"/>
      <c r="H175" s="152"/>
    </row>
    <row r="176" spans="2:18" ht="15.75" customHeight="1">
      <c r="B176" s="177"/>
      <c r="C176" s="177"/>
      <c r="D176" s="177"/>
      <c r="E176" s="177"/>
      <c r="F176" s="177"/>
      <c r="G176" s="177"/>
      <c r="H176" s="152"/>
    </row>
    <row r="177" spans="2:8" ht="15.75" customHeight="1">
      <c r="B177" s="177"/>
      <c r="C177" s="177"/>
      <c r="D177" s="177"/>
      <c r="E177" s="177"/>
      <c r="F177" s="177"/>
      <c r="G177" s="177"/>
      <c r="H177" s="152"/>
    </row>
    <row r="178" spans="2:8">
      <c r="B178" s="152"/>
      <c r="C178" s="152"/>
      <c r="D178" s="152"/>
      <c r="E178" s="152"/>
      <c r="F178" s="152"/>
      <c r="G178" s="152"/>
      <c r="H178" s="152"/>
    </row>
  </sheetData>
  <mergeCells count="36">
    <mergeCell ref="B10:H10"/>
    <mergeCell ref="B14:B16"/>
    <mergeCell ref="C14:C16"/>
    <mergeCell ref="D14:D16"/>
    <mergeCell ref="E14:E16"/>
    <mergeCell ref="F14:F16"/>
    <mergeCell ref="G14:G16"/>
    <mergeCell ref="H14:H16"/>
    <mergeCell ref="B32:E32"/>
    <mergeCell ref="B37:B39"/>
    <mergeCell ref="C37:C39"/>
    <mergeCell ref="D37:D39"/>
    <mergeCell ref="E37:E39"/>
    <mergeCell ref="E89:E91"/>
    <mergeCell ref="F89:F91"/>
    <mergeCell ref="F37:F39"/>
    <mergeCell ref="G37:G39"/>
    <mergeCell ref="H37:H39"/>
    <mergeCell ref="B73:E73"/>
    <mergeCell ref="B85:H85"/>
    <mergeCell ref="N151:R151"/>
    <mergeCell ref="O152:Q152"/>
    <mergeCell ref="B168:E168"/>
    <mergeCell ref="G89:G91"/>
    <mergeCell ref="H89:H91"/>
    <mergeCell ref="B108:E108"/>
    <mergeCell ref="B121:B123"/>
    <mergeCell ref="C121:C123"/>
    <mergeCell ref="D121:D123"/>
    <mergeCell ref="E121:E123"/>
    <mergeCell ref="F121:F123"/>
    <mergeCell ref="G121:G123"/>
    <mergeCell ref="H121:H123"/>
    <mergeCell ref="B89:B91"/>
    <mergeCell ref="C89:C91"/>
    <mergeCell ref="D89:D91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4294967292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O763"/>
  <sheetViews>
    <sheetView showGridLines="0" workbookViewId="0">
      <selection activeCell="D2" sqref="D2"/>
    </sheetView>
  </sheetViews>
  <sheetFormatPr defaultRowHeight="12.75"/>
  <cols>
    <col min="1" max="1" width="9.140625" style="461"/>
    <col min="2" max="2" width="2.140625" style="461" customWidth="1"/>
    <col min="3" max="3" width="6.42578125" style="461" customWidth="1"/>
    <col min="4" max="4" width="8.85546875" style="461" customWidth="1"/>
    <col min="5" max="5" width="8.28515625" style="461" customWidth="1"/>
    <col min="6" max="6" width="53.28515625" style="461" customWidth="1"/>
    <col min="7" max="7" width="4.5703125" style="461" customWidth="1"/>
    <col min="8" max="8" width="10.140625" style="461" customWidth="1"/>
    <col min="9" max="9" width="1" style="461" customWidth="1"/>
    <col min="10" max="10" width="5.28515625" style="461" customWidth="1"/>
    <col min="11" max="11" width="2.7109375" style="461" customWidth="1"/>
    <col min="12" max="12" width="9.140625" style="461"/>
    <col min="13" max="13" width="2.7109375" style="461" customWidth="1"/>
    <col min="14" max="14" width="2.42578125" style="461" customWidth="1"/>
    <col min="15" max="15" width="4.5703125" style="461" customWidth="1"/>
    <col min="16" max="257" width="9.140625" style="461"/>
    <col min="258" max="258" width="2.140625" style="461" customWidth="1"/>
    <col min="259" max="259" width="6.42578125" style="461" customWidth="1"/>
    <col min="260" max="260" width="8.85546875" style="461" customWidth="1"/>
    <col min="261" max="261" width="8.28515625" style="461" customWidth="1"/>
    <col min="262" max="262" width="53.28515625" style="461" customWidth="1"/>
    <col min="263" max="263" width="4.5703125" style="461" customWidth="1"/>
    <col min="264" max="264" width="10.140625" style="461" customWidth="1"/>
    <col min="265" max="265" width="1" style="461" customWidth="1"/>
    <col min="266" max="266" width="5.28515625" style="461" customWidth="1"/>
    <col min="267" max="267" width="2.7109375" style="461" customWidth="1"/>
    <col min="268" max="268" width="9.140625" style="461"/>
    <col min="269" max="269" width="2.7109375" style="461" customWidth="1"/>
    <col min="270" max="270" width="2.42578125" style="461" customWidth="1"/>
    <col min="271" max="271" width="4.5703125" style="461" customWidth="1"/>
    <col min="272" max="513" width="9.140625" style="461"/>
    <col min="514" max="514" width="2.140625" style="461" customWidth="1"/>
    <col min="515" max="515" width="6.42578125" style="461" customWidth="1"/>
    <col min="516" max="516" width="8.85546875" style="461" customWidth="1"/>
    <col min="517" max="517" width="8.28515625" style="461" customWidth="1"/>
    <col min="518" max="518" width="53.28515625" style="461" customWidth="1"/>
    <col min="519" max="519" width="4.5703125" style="461" customWidth="1"/>
    <col min="520" max="520" width="10.140625" style="461" customWidth="1"/>
    <col min="521" max="521" width="1" style="461" customWidth="1"/>
    <col min="522" max="522" width="5.28515625" style="461" customWidth="1"/>
    <col min="523" max="523" width="2.7109375" style="461" customWidth="1"/>
    <col min="524" max="524" width="9.140625" style="461"/>
    <col min="525" max="525" width="2.7109375" style="461" customWidth="1"/>
    <col min="526" max="526" width="2.42578125" style="461" customWidth="1"/>
    <col min="527" max="527" width="4.5703125" style="461" customWidth="1"/>
    <col min="528" max="769" width="9.140625" style="461"/>
    <col min="770" max="770" width="2.140625" style="461" customWidth="1"/>
    <col min="771" max="771" width="6.42578125" style="461" customWidth="1"/>
    <col min="772" max="772" width="8.85546875" style="461" customWidth="1"/>
    <col min="773" max="773" width="8.28515625" style="461" customWidth="1"/>
    <col min="774" max="774" width="53.28515625" style="461" customWidth="1"/>
    <col min="775" max="775" width="4.5703125" style="461" customWidth="1"/>
    <col min="776" max="776" width="10.140625" style="461" customWidth="1"/>
    <col min="777" max="777" width="1" style="461" customWidth="1"/>
    <col min="778" max="778" width="5.28515625" style="461" customWidth="1"/>
    <col min="779" max="779" width="2.7109375" style="461" customWidth="1"/>
    <col min="780" max="780" width="9.140625" style="461"/>
    <col min="781" max="781" width="2.7109375" style="461" customWidth="1"/>
    <col min="782" max="782" width="2.42578125" style="461" customWidth="1"/>
    <col min="783" max="783" width="4.5703125" style="461" customWidth="1"/>
    <col min="784" max="1025" width="9.140625" style="461"/>
    <col min="1026" max="1026" width="2.140625" style="461" customWidth="1"/>
    <col min="1027" max="1027" width="6.42578125" style="461" customWidth="1"/>
    <col min="1028" max="1028" width="8.85546875" style="461" customWidth="1"/>
    <col min="1029" max="1029" width="8.28515625" style="461" customWidth="1"/>
    <col min="1030" max="1030" width="53.28515625" style="461" customWidth="1"/>
    <col min="1031" max="1031" width="4.5703125" style="461" customWidth="1"/>
    <col min="1032" max="1032" width="10.140625" style="461" customWidth="1"/>
    <col min="1033" max="1033" width="1" style="461" customWidth="1"/>
    <col min="1034" max="1034" width="5.28515625" style="461" customWidth="1"/>
    <col min="1035" max="1035" width="2.7109375" style="461" customWidth="1"/>
    <col min="1036" max="1036" width="9.140625" style="461"/>
    <col min="1037" max="1037" width="2.7109375" style="461" customWidth="1"/>
    <col min="1038" max="1038" width="2.42578125" style="461" customWidth="1"/>
    <col min="1039" max="1039" width="4.5703125" style="461" customWidth="1"/>
    <col min="1040" max="1281" width="9.140625" style="461"/>
    <col min="1282" max="1282" width="2.140625" style="461" customWidth="1"/>
    <col min="1283" max="1283" width="6.42578125" style="461" customWidth="1"/>
    <col min="1284" max="1284" width="8.85546875" style="461" customWidth="1"/>
    <col min="1285" max="1285" width="8.28515625" style="461" customWidth="1"/>
    <col min="1286" max="1286" width="53.28515625" style="461" customWidth="1"/>
    <col min="1287" max="1287" width="4.5703125" style="461" customWidth="1"/>
    <col min="1288" max="1288" width="10.140625" style="461" customWidth="1"/>
    <col min="1289" max="1289" width="1" style="461" customWidth="1"/>
    <col min="1290" max="1290" width="5.28515625" style="461" customWidth="1"/>
    <col min="1291" max="1291" width="2.7109375" style="461" customWidth="1"/>
    <col min="1292" max="1292" width="9.140625" style="461"/>
    <col min="1293" max="1293" width="2.7109375" style="461" customWidth="1"/>
    <col min="1294" max="1294" width="2.42578125" style="461" customWidth="1"/>
    <col min="1295" max="1295" width="4.5703125" style="461" customWidth="1"/>
    <col min="1296" max="1537" width="9.140625" style="461"/>
    <col min="1538" max="1538" width="2.140625" style="461" customWidth="1"/>
    <col min="1539" max="1539" width="6.42578125" style="461" customWidth="1"/>
    <col min="1540" max="1540" width="8.85546875" style="461" customWidth="1"/>
    <col min="1541" max="1541" width="8.28515625" style="461" customWidth="1"/>
    <col min="1542" max="1542" width="53.28515625" style="461" customWidth="1"/>
    <col min="1543" max="1543" width="4.5703125" style="461" customWidth="1"/>
    <col min="1544" max="1544" width="10.140625" style="461" customWidth="1"/>
    <col min="1545" max="1545" width="1" style="461" customWidth="1"/>
    <col min="1546" max="1546" width="5.28515625" style="461" customWidth="1"/>
    <col min="1547" max="1547" width="2.7109375" style="461" customWidth="1"/>
    <col min="1548" max="1548" width="9.140625" style="461"/>
    <col min="1549" max="1549" width="2.7109375" style="461" customWidth="1"/>
    <col min="1550" max="1550" width="2.42578125" style="461" customWidth="1"/>
    <col min="1551" max="1551" width="4.5703125" style="461" customWidth="1"/>
    <col min="1552" max="1793" width="9.140625" style="461"/>
    <col min="1794" max="1794" width="2.140625" style="461" customWidth="1"/>
    <col min="1795" max="1795" width="6.42578125" style="461" customWidth="1"/>
    <col min="1796" max="1796" width="8.85546875" style="461" customWidth="1"/>
    <col min="1797" max="1797" width="8.28515625" style="461" customWidth="1"/>
    <col min="1798" max="1798" width="53.28515625" style="461" customWidth="1"/>
    <col min="1799" max="1799" width="4.5703125" style="461" customWidth="1"/>
    <col min="1800" max="1800" width="10.140625" style="461" customWidth="1"/>
    <col min="1801" max="1801" width="1" style="461" customWidth="1"/>
    <col min="1802" max="1802" width="5.28515625" style="461" customWidth="1"/>
    <col min="1803" max="1803" width="2.7109375" style="461" customWidth="1"/>
    <col min="1804" max="1804" width="9.140625" style="461"/>
    <col min="1805" max="1805" width="2.7109375" style="461" customWidth="1"/>
    <col min="1806" max="1806" width="2.42578125" style="461" customWidth="1"/>
    <col min="1807" max="1807" width="4.5703125" style="461" customWidth="1"/>
    <col min="1808" max="2049" width="9.140625" style="461"/>
    <col min="2050" max="2050" width="2.140625" style="461" customWidth="1"/>
    <col min="2051" max="2051" width="6.42578125" style="461" customWidth="1"/>
    <col min="2052" max="2052" width="8.85546875" style="461" customWidth="1"/>
    <col min="2053" max="2053" width="8.28515625" style="461" customWidth="1"/>
    <col min="2054" max="2054" width="53.28515625" style="461" customWidth="1"/>
    <col min="2055" max="2055" width="4.5703125" style="461" customWidth="1"/>
    <col min="2056" max="2056" width="10.140625" style="461" customWidth="1"/>
    <col min="2057" max="2057" width="1" style="461" customWidth="1"/>
    <col min="2058" max="2058" width="5.28515625" style="461" customWidth="1"/>
    <col min="2059" max="2059" width="2.7109375" style="461" customWidth="1"/>
    <col min="2060" max="2060" width="9.140625" style="461"/>
    <col min="2061" max="2061" width="2.7109375" style="461" customWidth="1"/>
    <col min="2062" max="2062" width="2.42578125" style="461" customWidth="1"/>
    <col min="2063" max="2063" width="4.5703125" style="461" customWidth="1"/>
    <col min="2064" max="2305" width="9.140625" style="461"/>
    <col min="2306" max="2306" width="2.140625" style="461" customWidth="1"/>
    <col min="2307" max="2307" width="6.42578125" style="461" customWidth="1"/>
    <col min="2308" max="2308" width="8.85546875" style="461" customWidth="1"/>
    <col min="2309" max="2309" width="8.28515625" style="461" customWidth="1"/>
    <col min="2310" max="2310" width="53.28515625" style="461" customWidth="1"/>
    <col min="2311" max="2311" width="4.5703125" style="461" customWidth="1"/>
    <col min="2312" max="2312" width="10.140625" style="461" customWidth="1"/>
    <col min="2313" max="2313" width="1" style="461" customWidth="1"/>
    <col min="2314" max="2314" width="5.28515625" style="461" customWidth="1"/>
    <col min="2315" max="2315" width="2.7109375" style="461" customWidth="1"/>
    <col min="2316" max="2316" width="9.140625" style="461"/>
    <col min="2317" max="2317" width="2.7109375" style="461" customWidth="1"/>
    <col min="2318" max="2318" width="2.42578125" style="461" customWidth="1"/>
    <col min="2319" max="2319" width="4.5703125" style="461" customWidth="1"/>
    <col min="2320" max="2561" width="9.140625" style="461"/>
    <col min="2562" max="2562" width="2.140625" style="461" customWidth="1"/>
    <col min="2563" max="2563" width="6.42578125" style="461" customWidth="1"/>
    <col min="2564" max="2564" width="8.85546875" style="461" customWidth="1"/>
    <col min="2565" max="2565" width="8.28515625" style="461" customWidth="1"/>
    <col min="2566" max="2566" width="53.28515625" style="461" customWidth="1"/>
    <col min="2567" max="2567" width="4.5703125" style="461" customWidth="1"/>
    <col min="2568" max="2568" width="10.140625" style="461" customWidth="1"/>
    <col min="2569" max="2569" width="1" style="461" customWidth="1"/>
    <col min="2570" max="2570" width="5.28515625" style="461" customWidth="1"/>
    <col min="2571" max="2571" width="2.7109375" style="461" customWidth="1"/>
    <col min="2572" max="2572" width="9.140625" style="461"/>
    <col min="2573" max="2573" width="2.7109375" style="461" customWidth="1"/>
    <col min="2574" max="2574" width="2.42578125" style="461" customWidth="1"/>
    <col min="2575" max="2575" width="4.5703125" style="461" customWidth="1"/>
    <col min="2576" max="2817" width="9.140625" style="461"/>
    <col min="2818" max="2818" width="2.140625" style="461" customWidth="1"/>
    <col min="2819" max="2819" width="6.42578125" style="461" customWidth="1"/>
    <col min="2820" max="2820" width="8.85546875" style="461" customWidth="1"/>
    <col min="2821" max="2821" width="8.28515625" style="461" customWidth="1"/>
    <col min="2822" max="2822" width="53.28515625" style="461" customWidth="1"/>
    <col min="2823" max="2823" width="4.5703125" style="461" customWidth="1"/>
    <col min="2824" max="2824" width="10.140625" style="461" customWidth="1"/>
    <col min="2825" max="2825" width="1" style="461" customWidth="1"/>
    <col min="2826" max="2826" width="5.28515625" style="461" customWidth="1"/>
    <col min="2827" max="2827" width="2.7109375" style="461" customWidth="1"/>
    <col min="2828" max="2828" width="9.140625" style="461"/>
    <col min="2829" max="2829" width="2.7109375" style="461" customWidth="1"/>
    <col min="2830" max="2830" width="2.42578125" style="461" customWidth="1"/>
    <col min="2831" max="2831" width="4.5703125" style="461" customWidth="1"/>
    <col min="2832" max="3073" width="9.140625" style="461"/>
    <col min="3074" max="3074" width="2.140625" style="461" customWidth="1"/>
    <col min="3075" max="3075" width="6.42578125" style="461" customWidth="1"/>
    <col min="3076" max="3076" width="8.85546875" style="461" customWidth="1"/>
    <col min="3077" max="3077" width="8.28515625" style="461" customWidth="1"/>
    <col min="3078" max="3078" width="53.28515625" style="461" customWidth="1"/>
    <col min="3079" max="3079" width="4.5703125" style="461" customWidth="1"/>
    <col min="3080" max="3080" width="10.140625" style="461" customWidth="1"/>
    <col min="3081" max="3081" width="1" style="461" customWidth="1"/>
    <col min="3082" max="3082" width="5.28515625" style="461" customWidth="1"/>
    <col min="3083" max="3083" width="2.7109375" style="461" customWidth="1"/>
    <col min="3084" max="3084" width="9.140625" style="461"/>
    <col min="3085" max="3085" width="2.7109375" style="461" customWidth="1"/>
    <col min="3086" max="3086" width="2.42578125" style="461" customWidth="1"/>
    <col min="3087" max="3087" width="4.5703125" style="461" customWidth="1"/>
    <col min="3088" max="3329" width="9.140625" style="461"/>
    <col min="3330" max="3330" width="2.140625" style="461" customWidth="1"/>
    <col min="3331" max="3331" width="6.42578125" style="461" customWidth="1"/>
    <col min="3332" max="3332" width="8.85546875" style="461" customWidth="1"/>
    <col min="3333" max="3333" width="8.28515625" style="461" customWidth="1"/>
    <col min="3334" max="3334" width="53.28515625" style="461" customWidth="1"/>
    <col min="3335" max="3335" width="4.5703125" style="461" customWidth="1"/>
    <col min="3336" max="3336" width="10.140625" style="461" customWidth="1"/>
    <col min="3337" max="3337" width="1" style="461" customWidth="1"/>
    <col min="3338" max="3338" width="5.28515625" style="461" customWidth="1"/>
    <col min="3339" max="3339" width="2.7109375" style="461" customWidth="1"/>
    <col min="3340" max="3340" width="9.140625" style="461"/>
    <col min="3341" max="3341" width="2.7109375" style="461" customWidth="1"/>
    <col min="3342" max="3342" width="2.42578125" style="461" customWidth="1"/>
    <col min="3343" max="3343" width="4.5703125" style="461" customWidth="1"/>
    <col min="3344" max="3585" width="9.140625" style="461"/>
    <col min="3586" max="3586" width="2.140625" style="461" customWidth="1"/>
    <col min="3587" max="3587" width="6.42578125" style="461" customWidth="1"/>
    <col min="3588" max="3588" width="8.85546875" style="461" customWidth="1"/>
    <col min="3589" max="3589" width="8.28515625" style="461" customWidth="1"/>
    <col min="3590" max="3590" width="53.28515625" style="461" customWidth="1"/>
    <col min="3591" max="3591" width="4.5703125" style="461" customWidth="1"/>
    <col min="3592" max="3592" width="10.140625" style="461" customWidth="1"/>
    <col min="3593" max="3593" width="1" style="461" customWidth="1"/>
    <col min="3594" max="3594" width="5.28515625" style="461" customWidth="1"/>
    <col min="3595" max="3595" width="2.7109375" style="461" customWidth="1"/>
    <col min="3596" max="3596" width="9.140625" style="461"/>
    <col min="3597" max="3597" width="2.7109375" style="461" customWidth="1"/>
    <col min="3598" max="3598" width="2.42578125" style="461" customWidth="1"/>
    <col min="3599" max="3599" width="4.5703125" style="461" customWidth="1"/>
    <col min="3600" max="3841" width="9.140625" style="461"/>
    <col min="3842" max="3842" width="2.140625" style="461" customWidth="1"/>
    <col min="3843" max="3843" width="6.42578125" style="461" customWidth="1"/>
    <col min="3844" max="3844" width="8.85546875" style="461" customWidth="1"/>
    <col min="3845" max="3845" width="8.28515625" style="461" customWidth="1"/>
    <col min="3846" max="3846" width="53.28515625" style="461" customWidth="1"/>
    <col min="3847" max="3847" width="4.5703125" style="461" customWidth="1"/>
    <col min="3848" max="3848" width="10.140625" style="461" customWidth="1"/>
    <col min="3849" max="3849" width="1" style="461" customWidth="1"/>
    <col min="3850" max="3850" width="5.28515625" style="461" customWidth="1"/>
    <col min="3851" max="3851" width="2.7109375" style="461" customWidth="1"/>
    <col min="3852" max="3852" width="9.140625" style="461"/>
    <col min="3853" max="3853" width="2.7109375" style="461" customWidth="1"/>
    <col min="3854" max="3854" width="2.42578125" style="461" customWidth="1"/>
    <col min="3855" max="3855" width="4.5703125" style="461" customWidth="1"/>
    <col min="3856" max="4097" width="9.140625" style="461"/>
    <col min="4098" max="4098" width="2.140625" style="461" customWidth="1"/>
    <col min="4099" max="4099" width="6.42578125" style="461" customWidth="1"/>
    <col min="4100" max="4100" width="8.85546875" style="461" customWidth="1"/>
    <col min="4101" max="4101" width="8.28515625" style="461" customWidth="1"/>
    <col min="4102" max="4102" width="53.28515625" style="461" customWidth="1"/>
    <col min="4103" max="4103" width="4.5703125" style="461" customWidth="1"/>
    <col min="4104" max="4104" width="10.140625" style="461" customWidth="1"/>
    <col min="4105" max="4105" width="1" style="461" customWidth="1"/>
    <col min="4106" max="4106" width="5.28515625" style="461" customWidth="1"/>
    <col min="4107" max="4107" width="2.7109375" style="461" customWidth="1"/>
    <col min="4108" max="4108" width="9.140625" style="461"/>
    <col min="4109" max="4109" width="2.7109375" style="461" customWidth="1"/>
    <col min="4110" max="4110" width="2.42578125" style="461" customWidth="1"/>
    <col min="4111" max="4111" width="4.5703125" style="461" customWidth="1"/>
    <col min="4112" max="4353" width="9.140625" style="461"/>
    <col min="4354" max="4354" width="2.140625" style="461" customWidth="1"/>
    <col min="4355" max="4355" width="6.42578125" style="461" customWidth="1"/>
    <col min="4356" max="4356" width="8.85546875" style="461" customWidth="1"/>
    <col min="4357" max="4357" width="8.28515625" style="461" customWidth="1"/>
    <col min="4358" max="4358" width="53.28515625" style="461" customWidth="1"/>
    <col min="4359" max="4359" width="4.5703125" style="461" customWidth="1"/>
    <col min="4360" max="4360" width="10.140625" style="461" customWidth="1"/>
    <col min="4361" max="4361" width="1" style="461" customWidth="1"/>
    <col min="4362" max="4362" width="5.28515625" style="461" customWidth="1"/>
    <col min="4363" max="4363" width="2.7109375" style="461" customWidth="1"/>
    <col min="4364" max="4364" width="9.140625" style="461"/>
    <col min="4365" max="4365" width="2.7109375" style="461" customWidth="1"/>
    <col min="4366" max="4366" width="2.42578125" style="461" customWidth="1"/>
    <col min="4367" max="4367" width="4.5703125" style="461" customWidth="1"/>
    <col min="4368" max="4609" width="9.140625" style="461"/>
    <col min="4610" max="4610" width="2.140625" style="461" customWidth="1"/>
    <col min="4611" max="4611" width="6.42578125" style="461" customWidth="1"/>
    <col min="4612" max="4612" width="8.85546875" style="461" customWidth="1"/>
    <col min="4613" max="4613" width="8.28515625" style="461" customWidth="1"/>
    <col min="4614" max="4614" width="53.28515625" style="461" customWidth="1"/>
    <col min="4615" max="4615" width="4.5703125" style="461" customWidth="1"/>
    <col min="4616" max="4616" width="10.140625" style="461" customWidth="1"/>
    <col min="4617" max="4617" width="1" style="461" customWidth="1"/>
    <col min="4618" max="4618" width="5.28515625" style="461" customWidth="1"/>
    <col min="4619" max="4619" width="2.7109375" style="461" customWidth="1"/>
    <col min="4620" max="4620" width="9.140625" style="461"/>
    <col min="4621" max="4621" width="2.7109375" style="461" customWidth="1"/>
    <col min="4622" max="4622" width="2.42578125" style="461" customWidth="1"/>
    <col min="4623" max="4623" width="4.5703125" style="461" customWidth="1"/>
    <col min="4624" max="4865" width="9.140625" style="461"/>
    <col min="4866" max="4866" width="2.140625" style="461" customWidth="1"/>
    <col min="4867" max="4867" width="6.42578125" style="461" customWidth="1"/>
    <col min="4868" max="4868" width="8.85546875" style="461" customWidth="1"/>
    <col min="4869" max="4869" width="8.28515625" style="461" customWidth="1"/>
    <col min="4870" max="4870" width="53.28515625" style="461" customWidth="1"/>
    <col min="4871" max="4871" width="4.5703125" style="461" customWidth="1"/>
    <col min="4872" max="4872" width="10.140625" style="461" customWidth="1"/>
    <col min="4873" max="4873" width="1" style="461" customWidth="1"/>
    <col min="4874" max="4874" width="5.28515625" style="461" customWidth="1"/>
    <col min="4875" max="4875" width="2.7109375" style="461" customWidth="1"/>
    <col min="4876" max="4876" width="9.140625" style="461"/>
    <col min="4877" max="4877" width="2.7109375" style="461" customWidth="1"/>
    <col min="4878" max="4878" width="2.42578125" style="461" customWidth="1"/>
    <col min="4879" max="4879" width="4.5703125" style="461" customWidth="1"/>
    <col min="4880" max="5121" width="9.140625" style="461"/>
    <col min="5122" max="5122" width="2.140625" style="461" customWidth="1"/>
    <col min="5123" max="5123" width="6.42578125" style="461" customWidth="1"/>
    <col min="5124" max="5124" width="8.85546875" style="461" customWidth="1"/>
    <col min="5125" max="5125" width="8.28515625" style="461" customWidth="1"/>
    <col min="5126" max="5126" width="53.28515625" style="461" customWidth="1"/>
    <col min="5127" max="5127" width="4.5703125" style="461" customWidth="1"/>
    <col min="5128" max="5128" width="10.140625" style="461" customWidth="1"/>
    <col min="5129" max="5129" width="1" style="461" customWidth="1"/>
    <col min="5130" max="5130" width="5.28515625" style="461" customWidth="1"/>
    <col min="5131" max="5131" width="2.7109375" style="461" customWidth="1"/>
    <col min="5132" max="5132" width="9.140625" style="461"/>
    <col min="5133" max="5133" width="2.7109375" style="461" customWidth="1"/>
    <col min="5134" max="5134" width="2.42578125" style="461" customWidth="1"/>
    <col min="5135" max="5135" width="4.5703125" style="461" customWidth="1"/>
    <col min="5136" max="5377" width="9.140625" style="461"/>
    <col min="5378" max="5378" width="2.140625" style="461" customWidth="1"/>
    <col min="5379" max="5379" width="6.42578125" style="461" customWidth="1"/>
    <col min="5380" max="5380" width="8.85546875" style="461" customWidth="1"/>
    <col min="5381" max="5381" width="8.28515625" style="461" customWidth="1"/>
    <col min="5382" max="5382" width="53.28515625" style="461" customWidth="1"/>
    <col min="5383" max="5383" width="4.5703125" style="461" customWidth="1"/>
    <col min="5384" max="5384" width="10.140625" style="461" customWidth="1"/>
    <col min="5385" max="5385" width="1" style="461" customWidth="1"/>
    <col min="5386" max="5386" width="5.28515625" style="461" customWidth="1"/>
    <col min="5387" max="5387" width="2.7109375" style="461" customWidth="1"/>
    <col min="5388" max="5388" width="9.140625" style="461"/>
    <col min="5389" max="5389" width="2.7109375" style="461" customWidth="1"/>
    <col min="5390" max="5390" width="2.42578125" style="461" customWidth="1"/>
    <col min="5391" max="5391" width="4.5703125" style="461" customWidth="1"/>
    <col min="5392" max="5633" width="9.140625" style="461"/>
    <col min="5634" max="5634" width="2.140625" style="461" customWidth="1"/>
    <col min="5635" max="5635" width="6.42578125" style="461" customWidth="1"/>
    <col min="5636" max="5636" width="8.85546875" style="461" customWidth="1"/>
    <col min="5637" max="5637" width="8.28515625" style="461" customWidth="1"/>
    <col min="5638" max="5638" width="53.28515625" style="461" customWidth="1"/>
    <col min="5639" max="5639" width="4.5703125" style="461" customWidth="1"/>
    <col min="5640" max="5640" width="10.140625" style="461" customWidth="1"/>
    <col min="5641" max="5641" width="1" style="461" customWidth="1"/>
    <col min="5642" max="5642" width="5.28515625" style="461" customWidth="1"/>
    <col min="5643" max="5643" width="2.7109375" style="461" customWidth="1"/>
    <col min="5644" max="5644" width="9.140625" style="461"/>
    <col min="5645" max="5645" width="2.7109375" style="461" customWidth="1"/>
    <col min="5646" max="5646" width="2.42578125" style="461" customWidth="1"/>
    <col min="5647" max="5647" width="4.5703125" style="461" customWidth="1"/>
    <col min="5648" max="5889" width="9.140625" style="461"/>
    <col min="5890" max="5890" width="2.140625" style="461" customWidth="1"/>
    <col min="5891" max="5891" width="6.42578125" style="461" customWidth="1"/>
    <col min="5892" max="5892" width="8.85546875" style="461" customWidth="1"/>
    <col min="5893" max="5893" width="8.28515625" style="461" customWidth="1"/>
    <col min="5894" max="5894" width="53.28515625" style="461" customWidth="1"/>
    <col min="5895" max="5895" width="4.5703125" style="461" customWidth="1"/>
    <col min="5896" max="5896" width="10.140625" style="461" customWidth="1"/>
    <col min="5897" max="5897" width="1" style="461" customWidth="1"/>
    <col min="5898" max="5898" width="5.28515625" style="461" customWidth="1"/>
    <col min="5899" max="5899" width="2.7109375" style="461" customWidth="1"/>
    <col min="5900" max="5900" width="9.140625" style="461"/>
    <col min="5901" max="5901" width="2.7109375" style="461" customWidth="1"/>
    <col min="5902" max="5902" width="2.42578125" style="461" customWidth="1"/>
    <col min="5903" max="5903" width="4.5703125" style="461" customWidth="1"/>
    <col min="5904" max="6145" width="9.140625" style="461"/>
    <col min="6146" max="6146" width="2.140625" style="461" customWidth="1"/>
    <col min="6147" max="6147" width="6.42578125" style="461" customWidth="1"/>
    <col min="6148" max="6148" width="8.85546875" style="461" customWidth="1"/>
    <col min="6149" max="6149" width="8.28515625" style="461" customWidth="1"/>
    <col min="6150" max="6150" width="53.28515625" style="461" customWidth="1"/>
    <col min="6151" max="6151" width="4.5703125" style="461" customWidth="1"/>
    <col min="6152" max="6152" width="10.140625" style="461" customWidth="1"/>
    <col min="6153" max="6153" width="1" style="461" customWidth="1"/>
    <col min="6154" max="6154" width="5.28515625" style="461" customWidth="1"/>
    <col min="6155" max="6155" width="2.7109375" style="461" customWidth="1"/>
    <col min="6156" max="6156" width="9.140625" style="461"/>
    <col min="6157" max="6157" width="2.7109375" style="461" customWidth="1"/>
    <col min="6158" max="6158" width="2.42578125" style="461" customWidth="1"/>
    <col min="6159" max="6159" width="4.5703125" style="461" customWidth="1"/>
    <col min="6160" max="6401" width="9.140625" style="461"/>
    <col min="6402" max="6402" width="2.140625" style="461" customWidth="1"/>
    <col min="6403" max="6403" width="6.42578125" style="461" customWidth="1"/>
    <col min="6404" max="6404" width="8.85546875" style="461" customWidth="1"/>
    <col min="6405" max="6405" width="8.28515625" style="461" customWidth="1"/>
    <col min="6406" max="6406" width="53.28515625" style="461" customWidth="1"/>
    <col min="6407" max="6407" width="4.5703125" style="461" customWidth="1"/>
    <col min="6408" max="6408" width="10.140625" style="461" customWidth="1"/>
    <col min="6409" max="6409" width="1" style="461" customWidth="1"/>
    <col min="6410" max="6410" width="5.28515625" style="461" customWidth="1"/>
    <col min="6411" max="6411" width="2.7109375" style="461" customWidth="1"/>
    <col min="6412" max="6412" width="9.140625" style="461"/>
    <col min="6413" max="6413" width="2.7109375" style="461" customWidth="1"/>
    <col min="6414" max="6414" width="2.42578125" style="461" customWidth="1"/>
    <col min="6415" max="6415" width="4.5703125" style="461" customWidth="1"/>
    <col min="6416" max="6657" width="9.140625" style="461"/>
    <col min="6658" max="6658" width="2.140625" style="461" customWidth="1"/>
    <col min="6659" max="6659" width="6.42578125" style="461" customWidth="1"/>
    <col min="6660" max="6660" width="8.85546875" style="461" customWidth="1"/>
    <col min="6661" max="6661" width="8.28515625" style="461" customWidth="1"/>
    <col min="6662" max="6662" width="53.28515625" style="461" customWidth="1"/>
    <col min="6663" max="6663" width="4.5703125" style="461" customWidth="1"/>
    <col min="6664" max="6664" width="10.140625" style="461" customWidth="1"/>
    <col min="6665" max="6665" width="1" style="461" customWidth="1"/>
    <col min="6666" max="6666" width="5.28515625" style="461" customWidth="1"/>
    <col min="6667" max="6667" width="2.7109375" style="461" customWidth="1"/>
    <col min="6668" max="6668" width="9.140625" style="461"/>
    <col min="6669" max="6669" width="2.7109375" style="461" customWidth="1"/>
    <col min="6670" max="6670" width="2.42578125" style="461" customWidth="1"/>
    <col min="6671" max="6671" width="4.5703125" style="461" customWidth="1"/>
    <col min="6672" max="6913" width="9.140625" style="461"/>
    <col min="6914" max="6914" width="2.140625" style="461" customWidth="1"/>
    <col min="6915" max="6915" width="6.42578125" style="461" customWidth="1"/>
    <col min="6916" max="6916" width="8.85546875" style="461" customWidth="1"/>
    <col min="6917" max="6917" width="8.28515625" style="461" customWidth="1"/>
    <col min="6918" max="6918" width="53.28515625" style="461" customWidth="1"/>
    <col min="6919" max="6919" width="4.5703125" style="461" customWidth="1"/>
    <col min="6920" max="6920" width="10.140625" style="461" customWidth="1"/>
    <col min="6921" max="6921" width="1" style="461" customWidth="1"/>
    <col min="6922" max="6922" width="5.28515625" style="461" customWidth="1"/>
    <col min="6923" max="6923" width="2.7109375" style="461" customWidth="1"/>
    <col min="6924" max="6924" width="9.140625" style="461"/>
    <col min="6925" max="6925" width="2.7109375" style="461" customWidth="1"/>
    <col min="6926" max="6926" width="2.42578125" style="461" customWidth="1"/>
    <col min="6927" max="6927" width="4.5703125" style="461" customWidth="1"/>
    <col min="6928" max="7169" width="9.140625" style="461"/>
    <col min="7170" max="7170" width="2.140625" style="461" customWidth="1"/>
    <col min="7171" max="7171" width="6.42578125" style="461" customWidth="1"/>
    <col min="7172" max="7172" width="8.85546875" style="461" customWidth="1"/>
    <col min="7173" max="7173" width="8.28515625" style="461" customWidth="1"/>
    <col min="7174" max="7174" width="53.28515625" style="461" customWidth="1"/>
    <col min="7175" max="7175" width="4.5703125" style="461" customWidth="1"/>
    <col min="7176" max="7176" width="10.140625" style="461" customWidth="1"/>
    <col min="7177" max="7177" width="1" style="461" customWidth="1"/>
    <col min="7178" max="7178" width="5.28515625" style="461" customWidth="1"/>
    <col min="7179" max="7179" width="2.7109375" style="461" customWidth="1"/>
    <col min="7180" max="7180" width="9.140625" style="461"/>
    <col min="7181" max="7181" width="2.7109375" style="461" customWidth="1"/>
    <col min="7182" max="7182" width="2.42578125" style="461" customWidth="1"/>
    <col min="7183" max="7183" width="4.5703125" style="461" customWidth="1"/>
    <col min="7184" max="7425" width="9.140625" style="461"/>
    <col min="7426" max="7426" width="2.140625" style="461" customWidth="1"/>
    <col min="7427" max="7427" width="6.42578125" style="461" customWidth="1"/>
    <col min="7428" max="7428" width="8.85546875" style="461" customWidth="1"/>
    <col min="7429" max="7429" width="8.28515625" style="461" customWidth="1"/>
    <col min="7430" max="7430" width="53.28515625" style="461" customWidth="1"/>
    <col min="7431" max="7431" width="4.5703125" style="461" customWidth="1"/>
    <col min="7432" max="7432" width="10.140625" style="461" customWidth="1"/>
    <col min="7433" max="7433" width="1" style="461" customWidth="1"/>
    <col min="7434" max="7434" width="5.28515625" style="461" customWidth="1"/>
    <col min="7435" max="7435" width="2.7109375" style="461" customWidth="1"/>
    <col min="7436" max="7436" width="9.140625" style="461"/>
    <col min="7437" max="7437" width="2.7109375" style="461" customWidth="1"/>
    <col min="7438" max="7438" width="2.42578125" style="461" customWidth="1"/>
    <col min="7439" max="7439" width="4.5703125" style="461" customWidth="1"/>
    <col min="7440" max="7681" width="9.140625" style="461"/>
    <col min="7682" max="7682" width="2.140625" style="461" customWidth="1"/>
    <col min="7683" max="7683" width="6.42578125" style="461" customWidth="1"/>
    <col min="7684" max="7684" width="8.85546875" style="461" customWidth="1"/>
    <col min="7685" max="7685" width="8.28515625" style="461" customWidth="1"/>
    <col min="7686" max="7686" width="53.28515625" style="461" customWidth="1"/>
    <col min="7687" max="7687" width="4.5703125" style="461" customWidth="1"/>
    <col min="7688" max="7688" width="10.140625" style="461" customWidth="1"/>
    <col min="7689" max="7689" width="1" style="461" customWidth="1"/>
    <col min="7690" max="7690" width="5.28515625" style="461" customWidth="1"/>
    <col min="7691" max="7691" width="2.7109375" style="461" customWidth="1"/>
    <col min="7692" max="7692" width="9.140625" style="461"/>
    <col min="7693" max="7693" width="2.7109375" style="461" customWidth="1"/>
    <col min="7694" max="7694" width="2.42578125" style="461" customWidth="1"/>
    <col min="7695" max="7695" width="4.5703125" style="461" customWidth="1"/>
    <col min="7696" max="7937" width="9.140625" style="461"/>
    <col min="7938" max="7938" width="2.140625" style="461" customWidth="1"/>
    <col min="7939" max="7939" width="6.42578125" style="461" customWidth="1"/>
    <col min="7940" max="7940" width="8.85546875" style="461" customWidth="1"/>
    <col min="7941" max="7941" width="8.28515625" style="461" customWidth="1"/>
    <col min="7942" max="7942" width="53.28515625" style="461" customWidth="1"/>
    <col min="7943" max="7943" width="4.5703125" style="461" customWidth="1"/>
    <col min="7944" max="7944" width="10.140625" style="461" customWidth="1"/>
    <col min="7945" max="7945" width="1" style="461" customWidth="1"/>
    <col min="7946" max="7946" width="5.28515625" style="461" customWidth="1"/>
    <col min="7947" max="7947" width="2.7109375" style="461" customWidth="1"/>
    <col min="7948" max="7948" width="9.140625" style="461"/>
    <col min="7949" max="7949" width="2.7109375" style="461" customWidth="1"/>
    <col min="7950" max="7950" width="2.42578125" style="461" customWidth="1"/>
    <col min="7951" max="7951" width="4.5703125" style="461" customWidth="1"/>
    <col min="7952" max="8193" width="9.140625" style="461"/>
    <col min="8194" max="8194" width="2.140625" style="461" customWidth="1"/>
    <col min="8195" max="8195" width="6.42578125" style="461" customWidth="1"/>
    <col min="8196" max="8196" width="8.85546875" style="461" customWidth="1"/>
    <col min="8197" max="8197" width="8.28515625" style="461" customWidth="1"/>
    <col min="8198" max="8198" width="53.28515625" style="461" customWidth="1"/>
    <col min="8199" max="8199" width="4.5703125" style="461" customWidth="1"/>
    <col min="8200" max="8200" width="10.140625" style="461" customWidth="1"/>
    <col min="8201" max="8201" width="1" style="461" customWidth="1"/>
    <col min="8202" max="8202" width="5.28515625" style="461" customWidth="1"/>
    <col min="8203" max="8203" width="2.7109375" style="461" customWidth="1"/>
    <col min="8204" max="8204" width="9.140625" style="461"/>
    <col min="8205" max="8205" width="2.7109375" style="461" customWidth="1"/>
    <col min="8206" max="8206" width="2.42578125" style="461" customWidth="1"/>
    <col min="8207" max="8207" width="4.5703125" style="461" customWidth="1"/>
    <col min="8208" max="8449" width="9.140625" style="461"/>
    <col min="8450" max="8450" width="2.140625" style="461" customWidth="1"/>
    <col min="8451" max="8451" width="6.42578125" style="461" customWidth="1"/>
    <col min="8452" max="8452" width="8.85546875" style="461" customWidth="1"/>
    <col min="8453" max="8453" width="8.28515625" style="461" customWidth="1"/>
    <col min="8454" max="8454" width="53.28515625" style="461" customWidth="1"/>
    <col min="8455" max="8455" width="4.5703125" style="461" customWidth="1"/>
    <col min="8456" max="8456" width="10.140625" style="461" customWidth="1"/>
    <col min="8457" max="8457" width="1" style="461" customWidth="1"/>
    <col min="8458" max="8458" width="5.28515625" style="461" customWidth="1"/>
    <col min="8459" max="8459" width="2.7109375" style="461" customWidth="1"/>
    <col min="8460" max="8460" width="9.140625" style="461"/>
    <col min="8461" max="8461" width="2.7109375" style="461" customWidth="1"/>
    <col min="8462" max="8462" width="2.42578125" style="461" customWidth="1"/>
    <col min="8463" max="8463" width="4.5703125" style="461" customWidth="1"/>
    <col min="8464" max="8705" width="9.140625" style="461"/>
    <col min="8706" max="8706" width="2.140625" style="461" customWidth="1"/>
    <col min="8707" max="8707" width="6.42578125" style="461" customWidth="1"/>
    <col min="8708" max="8708" width="8.85546875" style="461" customWidth="1"/>
    <col min="8709" max="8709" width="8.28515625" style="461" customWidth="1"/>
    <col min="8710" max="8710" width="53.28515625" style="461" customWidth="1"/>
    <col min="8711" max="8711" width="4.5703125" style="461" customWidth="1"/>
    <col min="8712" max="8712" width="10.140625" style="461" customWidth="1"/>
    <col min="8713" max="8713" width="1" style="461" customWidth="1"/>
    <col min="8714" max="8714" width="5.28515625" style="461" customWidth="1"/>
    <col min="8715" max="8715" width="2.7109375" style="461" customWidth="1"/>
    <col min="8716" max="8716" width="9.140625" style="461"/>
    <col min="8717" max="8717" width="2.7109375" style="461" customWidth="1"/>
    <col min="8718" max="8718" width="2.42578125" style="461" customWidth="1"/>
    <col min="8719" max="8719" width="4.5703125" style="461" customWidth="1"/>
    <col min="8720" max="8961" width="9.140625" style="461"/>
    <col min="8962" max="8962" width="2.140625" style="461" customWidth="1"/>
    <col min="8963" max="8963" width="6.42578125" style="461" customWidth="1"/>
    <col min="8964" max="8964" width="8.85546875" style="461" customWidth="1"/>
    <col min="8965" max="8965" width="8.28515625" style="461" customWidth="1"/>
    <col min="8966" max="8966" width="53.28515625" style="461" customWidth="1"/>
    <col min="8967" max="8967" width="4.5703125" style="461" customWidth="1"/>
    <col min="8968" max="8968" width="10.140625" style="461" customWidth="1"/>
    <col min="8969" max="8969" width="1" style="461" customWidth="1"/>
    <col min="8970" max="8970" width="5.28515625" style="461" customWidth="1"/>
    <col min="8971" max="8971" width="2.7109375" style="461" customWidth="1"/>
    <col min="8972" max="8972" width="9.140625" style="461"/>
    <col min="8973" max="8973" width="2.7109375" style="461" customWidth="1"/>
    <col min="8974" max="8974" width="2.42578125" style="461" customWidth="1"/>
    <col min="8975" max="8975" width="4.5703125" style="461" customWidth="1"/>
    <col min="8976" max="9217" width="9.140625" style="461"/>
    <col min="9218" max="9218" width="2.140625" style="461" customWidth="1"/>
    <col min="9219" max="9219" width="6.42578125" style="461" customWidth="1"/>
    <col min="9220" max="9220" width="8.85546875" style="461" customWidth="1"/>
    <col min="9221" max="9221" width="8.28515625" style="461" customWidth="1"/>
    <col min="9222" max="9222" width="53.28515625" style="461" customWidth="1"/>
    <col min="9223" max="9223" width="4.5703125" style="461" customWidth="1"/>
    <col min="9224" max="9224" width="10.140625" style="461" customWidth="1"/>
    <col min="9225" max="9225" width="1" style="461" customWidth="1"/>
    <col min="9226" max="9226" width="5.28515625" style="461" customWidth="1"/>
    <col min="9227" max="9227" width="2.7109375" style="461" customWidth="1"/>
    <col min="9228" max="9228" width="9.140625" style="461"/>
    <col min="9229" max="9229" width="2.7109375" style="461" customWidth="1"/>
    <col min="9230" max="9230" width="2.42578125" style="461" customWidth="1"/>
    <col min="9231" max="9231" width="4.5703125" style="461" customWidth="1"/>
    <col min="9232" max="9473" width="9.140625" style="461"/>
    <col min="9474" max="9474" width="2.140625" style="461" customWidth="1"/>
    <col min="9475" max="9475" width="6.42578125" style="461" customWidth="1"/>
    <col min="9476" max="9476" width="8.85546875" style="461" customWidth="1"/>
    <col min="9477" max="9477" width="8.28515625" style="461" customWidth="1"/>
    <col min="9478" max="9478" width="53.28515625" style="461" customWidth="1"/>
    <col min="9479" max="9479" width="4.5703125" style="461" customWidth="1"/>
    <col min="9480" max="9480" width="10.140625" style="461" customWidth="1"/>
    <col min="9481" max="9481" width="1" style="461" customWidth="1"/>
    <col min="9482" max="9482" width="5.28515625" style="461" customWidth="1"/>
    <col min="9483" max="9483" width="2.7109375" style="461" customWidth="1"/>
    <col min="9484" max="9484" width="9.140625" style="461"/>
    <col min="9485" max="9485" width="2.7109375" style="461" customWidth="1"/>
    <col min="9486" max="9486" width="2.42578125" style="461" customWidth="1"/>
    <col min="9487" max="9487" width="4.5703125" style="461" customWidth="1"/>
    <col min="9488" max="9729" width="9.140625" style="461"/>
    <col min="9730" max="9730" width="2.140625" style="461" customWidth="1"/>
    <col min="9731" max="9731" width="6.42578125" style="461" customWidth="1"/>
    <col min="9732" max="9732" width="8.85546875" style="461" customWidth="1"/>
    <col min="9733" max="9733" width="8.28515625" style="461" customWidth="1"/>
    <col min="9734" max="9734" width="53.28515625" style="461" customWidth="1"/>
    <col min="9735" max="9735" width="4.5703125" style="461" customWidth="1"/>
    <col min="9736" max="9736" width="10.140625" style="461" customWidth="1"/>
    <col min="9737" max="9737" width="1" style="461" customWidth="1"/>
    <col min="9738" max="9738" width="5.28515625" style="461" customWidth="1"/>
    <col min="9739" max="9739" width="2.7109375" style="461" customWidth="1"/>
    <col min="9740" max="9740" width="9.140625" style="461"/>
    <col min="9741" max="9741" width="2.7109375" style="461" customWidth="1"/>
    <col min="9742" max="9742" width="2.42578125" style="461" customWidth="1"/>
    <col min="9743" max="9743" width="4.5703125" style="461" customWidth="1"/>
    <col min="9744" max="9985" width="9.140625" style="461"/>
    <col min="9986" max="9986" width="2.140625" style="461" customWidth="1"/>
    <col min="9987" max="9987" width="6.42578125" style="461" customWidth="1"/>
    <col min="9988" max="9988" width="8.85546875" style="461" customWidth="1"/>
    <col min="9989" max="9989" width="8.28515625" style="461" customWidth="1"/>
    <col min="9990" max="9990" width="53.28515625" style="461" customWidth="1"/>
    <col min="9991" max="9991" width="4.5703125" style="461" customWidth="1"/>
    <col min="9992" max="9992" width="10.140625" style="461" customWidth="1"/>
    <col min="9993" max="9993" width="1" style="461" customWidth="1"/>
    <col min="9994" max="9994" width="5.28515625" style="461" customWidth="1"/>
    <col min="9995" max="9995" width="2.7109375" style="461" customWidth="1"/>
    <col min="9996" max="9996" width="9.140625" style="461"/>
    <col min="9997" max="9997" width="2.7109375" style="461" customWidth="1"/>
    <col min="9998" max="9998" width="2.42578125" style="461" customWidth="1"/>
    <col min="9999" max="9999" width="4.5703125" style="461" customWidth="1"/>
    <col min="10000" max="10241" width="9.140625" style="461"/>
    <col min="10242" max="10242" width="2.140625" style="461" customWidth="1"/>
    <col min="10243" max="10243" width="6.42578125" style="461" customWidth="1"/>
    <col min="10244" max="10244" width="8.85546875" style="461" customWidth="1"/>
    <col min="10245" max="10245" width="8.28515625" style="461" customWidth="1"/>
    <col min="10246" max="10246" width="53.28515625" style="461" customWidth="1"/>
    <col min="10247" max="10247" width="4.5703125" style="461" customWidth="1"/>
    <col min="10248" max="10248" width="10.140625" style="461" customWidth="1"/>
    <col min="10249" max="10249" width="1" style="461" customWidth="1"/>
    <col min="10250" max="10250" width="5.28515625" style="461" customWidth="1"/>
    <col min="10251" max="10251" width="2.7109375" style="461" customWidth="1"/>
    <col min="10252" max="10252" width="9.140625" style="461"/>
    <col min="10253" max="10253" width="2.7109375" style="461" customWidth="1"/>
    <col min="10254" max="10254" width="2.42578125" style="461" customWidth="1"/>
    <col min="10255" max="10255" width="4.5703125" style="461" customWidth="1"/>
    <col min="10256" max="10497" width="9.140625" style="461"/>
    <col min="10498" max="10498" width="2.140625" style="461" customWidth="1"/>
    <col min="10499" max="10499" width="6.42578125" style="461" customWidth="1"/>
    <col min="10500" max="10500" width="8.85546875" style="461" customWidth="1"/>
    <col min="10501" max="10501" width="8.28515625" style="461" customWidth="1"/>
    <col min="10502" max="10502" width="53.28515625" style="461" customWidth="1"/>
    <col min="10503" max="10503" width="4.5703125" style="461" customWidth="1"/>
    <col min="10504" max="10504" width="10.140625" style="461" customWidth="1"/>
    <col min="10505" max="10505" width="1" style="461" customWidth="1"/>
    <col min="10506" max="10506" width="5.28515625" style="461" customWidth="1"/>
    <col min="10507" max="10507" width="2.7109375" style="461" customWidth="1"/>
    <col min="10508" max="10508" width="9.140625" style="461"/>
    <col min="10509" max="10509" width="2.7109375" style="461" customWidth="1"/>
    <col min="10510" max="10510" width="2.42578125" style="461" customWidth="1"/>
    <col min="10511" max="10511" width="4.5703125" style="461" customWidth="1"/>
    <col min="10512" max="10753" width="9.140625" style="461"/>
    <col min="10754" max="10754" width="2.140625" style="461" customWidth="1"/>
    <col min="10755" max="10755" width="6.42578125" style="461" customWidth="1"/>
    <col min="10756" max="10756" width="8.85546875" style="461" customWidth="1"/>
    <col min="10757" max="10757" width="8.28515625" style="461" customWidth="1"/>
    <col min="10758" max="10758" width="53.28515625" style="461" customWidth="1"/>
    <col min="10759" max="10759" width="4.5703125" style="461" customWidth="1"/>
    <col min="10760" max="10760" width="10.140625" style="461" customWidth="1"/>
    <col min="10761" max="10761" width="1" style="461" customWidth="1"/>
    <col min="10762" max="10762" width="5.28515625" style="461" customWidth="1"/>
    <col min="10763" max="10763" width="2.7109375" style="461" customWidth="1"/>
    <col min="10764" max="10764" width="9.140625" style="461"/>
    <col min="10765" max="10765" width="2.7109375" style="461" customWidth="1"/>
    <col min="10766" max="10766" width="2.42578125" style="461" customWidth="1"/>
    <col min="10767" max="10767" width="4.5703125" style="461" customWidth="1"/>
    <col min="10768" max="11009" width="9.140625" style="461"/>
    <col min="11010" max="11010" width="2.140625" style="461" customWidth="1"/>
    <col min="11011" max="11011" width="6.42578125" style="461" customWidth="1"/>
    <col min="11012" max="11012" width="8.85546875" style="461" customWidth="1"/>
    <col min="11013" max="11013" width="8.28515625" style="461" customWidth="1"/>
    <col min="11014" max="11014" width="53.28515625" style="461" customWidth="1"/>
    <col min="11015" max="11015" width="4.5703125" style="461" customWidth="1"/>
    <col min="11016" max="11016" width="10.140625" style="461" customWidth="1"/>
    <col min="11017" max="11017" width="1" style="461" customWidth="1"/>
    <col min="11018" max="11018" width="5.28515625" style="461" customWidth="1"/>
    <col min="11019" max="11019" width="2.7109375" style="461" customWidth="1"/>
    <col min="11020" max="11020" width="9.140625" style="461"/>
    <col min="11021" max="11021" width="2.7109375" style="461" customWidth="1"/>
    <col min="11022" max="11022" width="2.42578125" style="461" customWidth="1"/>
    <col min="11023" max="11023" width="4.5703125" style="461" customWidth="1"/>
    <col min="11024" max="11265" width="9.140625" style="461"/>
    <col min="11266" max="11266" width="2.140625" style="461" customWidth="1"/>
    <col min="11267" max="11267" width="6.42578125" style="461" customWidth="1"/>
    <col min="11268" max="11268" width="8.85546875" style="461" customWidth="1"/>
    <col min="11269" max="11269" width="8.28515625" style="461" customWidth="1"/>
    <col min="11270" max="11270" width="53.28515625" style="461" customWidth="1"/>
    <col min="11271" max="11271" width="4.5703125" style="461" customWidth="1"/>
    <col min="11272" max="11272" width="10.140625" style="461" customWidth="1"/>
    <col min="11273" max="11273" width="1" style="461" customWidth="1"/>
    <col min="11274" max="11274" width="5.28515625" style="461" customWidth="1"/>
    <col min="11275" max="11275" width="2.7109375" style="461" customWidth="1"/>
    <col min="11276" max="11276" width="9.140625" style="461"/>
    <col min="11277" max="11277" width="2.7109375" style="461" customWidth="1"/>
    <col min="11278" max="11278" width="2.42578125" style="461" customWidth="1"/>
    <col min="11279" max="11279" width="4.5703125" style="461" customWidth="1"/>
    <col min="11280" max="11521" width="9.140625" style="461"/>
    <col min="11522" max="11522" width="2.140625" style="461" customWidth="1"/>
    <col min="11523" max="11523" width="6.42578125" style="461" customWidth="1"/>
    <col min="11524" max="11524" width="8.85546875" style="461" customWidth="1"/>
    <col min="11525" max="11525" width="8.28515625" style="461" customWidth="1"/>
    <col min="11526" max="11526" width="53.28515625" style="461" customWidth="1"/>
    <col min="11527" max="11527" width="4.5703125" style="461" customWidth="1"/>
    <col min="11528" max="11528" width="10.140625" style="461" customWidth="1"/>
    <col min="11529" max="11529" width="1" style="461" customWidth="1"/>
    <col min="11530" max="11530" width="5.28515625" style="461" customWidth="1"/>
    <col min="11531" max="11531" width="2.7109375" style="461" customWidth="1"/>
    <col min="11532" max="11532" width="9.140625" style="461"/>
    <col min="11533" max="11533" width="2.7109375" style="461" customWidth="1"/>
    <col min="11534" max="11534" width="2.42578125" style="461" customWidth="1"/>
    <col min="11535" max="11535" width="4.5703125" style="461" customWidth="1"/>
    <col min="11536" max="11777" width="9.140625" style="461"/>
    <col min="11778" max="11778" width="2.140625" style="461" customWidth="1"/>
    <col min="11779" max="11779" width="6.42578125" style="461" customWidth="1"/>
    <col min="11780" max="11780" width="8.85546875" style="461" customWidth="1"/>
    <col min="11781" max="11781" width="8.28515625" style="461" customWidth="1"/>
    <col min="11782" max="11782" width="53.28515625" style="461" customWidth="1"/>
    <col min="11783" max="11783" width="4.5703125" style="461" customWidth="1"/>
    <col min="11784" max="11784" width="10.140625" style="461" customWidth="1"/>
    <col min="11785" max="11785" width="1" style="461" customWidth="1"/>
    <col min="11786" max="11786" width="5.28515625" style="461" customWidth="1"/>
    <col min="11787" max="11787" width="2.7109375" style="461" customWidth="1"/>
    <col min="11788" max="11788" width="9.140625" style="461"/>
    <col min="11789" max="11789" width="2.7109375" style="461" customWidth="1"/>
    <col min="11790" max="11790" width="2.42578125" style="461" customWidth="1"/>
    <col min="11791" max="11791" width="4.5703125" style="461" customWidth="1"/>
    <col min="11792" max="12033" width="9.140625" style="461"/>
    <col min="12034" max="12034" width="2.140625" style="461" customWidth="1"/>
    <col min="12035" max="12035" width="6.42578125" style="461" customWidth="1"/>
    <col min="12036" max="12036" width="8.85546875" style="461" customWidth="1"/>
    <col min="12037" max="12037" width="8.28515625" style="461" customWidth="1"/>
    <col min="12038" max="12038" width="53.28515625" style="461" customWidth="1"/>
    <col min="12039" max="12039" width="4.5703125" style="461" customWidth="1"/>
    <col min="12040" max="12040" width="10.140625" style="461" customWidth="1"/>
    <col min="12041" max="12041" width="1" style="461" customWidth="1"/>
    <col min="12042" max="12042" width="5.28515625" style="461" customWidth="1"/>
    <col min="12043" max="12043" width="2.7109375" style="461" customWidth="1"/>
    <col min="12044" max="12044" width="9.140625" style="461"/>
    <col min="12045" max="12045" width="2.7109375" style="461" customWidth="1"/>
    <col min="12046" max="12046" width="2.42578125" style="461" customWidth="1"/>
    <col min="12047" max="12047" width="4.5703125" style="461" customWidth="1"/>
    <col min="12048" max="12289" width="9.140625" style="461"/>
    <col min="12290" max="12290" width="2.140625" style="461" customWidth="1"/>
    <col min="12291" max="12291" width="6.42578125" style="461" customWidth="1"/>
    <col min="12292" max="12292" width="8.85546875" style="461" customWidth="1"/>
    <col min="12293" max="12293" width="8.28515625" style="461" customWidth="1"/>
    <col min="12294" max="12294" width="53.28515625" style="461" customWidth="1"/>
    <col min="12295" max="12295" width="4.5703125" style="461" customWidth="1"/>
    <col min="12296" max="12296" width="10.140625" style="461" customWidth="1"/>
    <col min="12297" max="12297" width="1" style="461" customWidth="1"/>
    <col min="12298" max="12298" width="5.28515625" style="461" customWidth="1"/>
    <col min="12299" max="12299" width="2.7109375" style="461" customWidth="1"/>
    <col min="12300" max="12300" width="9.140625" style="461"/>
    <col min="12301" max="12301" width="2.7109375" style="461" customWidth="1"/>
    <col min="12302" max="12302" width="2.42578125" style="461" customWidth="1"/>
    <col min="12303" max="12303" width="4.5703125" style="461" customWidth="1"/>
    <col min="12304" max="12545" width="9.140625" style="461"/>
    <col min="12546" max="12546" width="2.140625" style="461" customWidth="1"/>
    <col min="12547" max="12547" width="6.42578125" style="461" customWidth="1"/>
    <col min="12548" max="12548" width="8.85546875" style="461" customWidth="1"/>
    <col min="12549" max="12549" width="8.28515625" style="461" customWidth="1"/>
    <col min="12550" max="12550" width="53.28515625" style="461" customWidth="1"/>
    <col min="12551" max="12551" width="4.5703125" style="461" customWidth="1"/>
    <col min="12552" max="12552" width="10.140625" style="461" customWidth="1"/>
    <col min="12553" max="12553" width="1" style="461" customWidth="1"/>
    <col min="12554" max="12554" width="5.28515625" style="461" customWidth="1"/>
    <col min="12555" max="12555" width="2.7109375" style="461" customWidth="1"/>
    <col min="12556" max="12556" width="9.140625" style="461"/>
    <col min="12557" max="12557" width="2.7109375" style="461" customWidth="1"/>
    <col min="12558" max="12558" width="2.42578125" style="461" customWidth="1"/>
    <col min="12559" max="12559" width="4.5703125" style="461" customWidth="1"/>
    <col min="12560" max="12801" width="9.140625" style="461"/>
    <col min="12802" max="12802" width="2.140625" style="461" customWidth="1"/>
    <col min="12803" max="12803" width="6.42578125" style="461" customWidth="1"/>
    <col min="12804" max="12804" width="8.85546875" style="461" customWidth="1"/>
    <col min="12805" max="12805" width="8.28515625" style="461" customWidth="1"/>
    <col min="12806" max="12806" width="53.28515625" style="461" customWidth="1"/>
    <col min="12807" max="12807" width="4.5703125" style="461" customWidth="1"/>
    <col min="12808" max="12808" width="10.140625" style="461" customWidth="1"/>
    <col min="12809" max="12809" width="1" style="461" customWidth="1"/>
    <col min="12810" max="12810" width="5.28515625" style="461" customWidth="1"/>
    <col min="12811" max="12811" width="2.7109375" style="461" customWidth="1"/>
    <col min="12812" max="12812" width="9.140625" style="461"/>
    <col min="12813" max="12813" width="2.7109375" style="461" customWidth="1"/>
    <col min="12814" max="12814" width="2.42578125" style="461" customWidth="1"/>
    <col min="12815" max="12815" width="4.5703125" style="461" customWidth="1"/>
    <col min="12816" max="13057" width="9.140625" style="461"/>
    <col min="13058" max="13058" width="2.140625" style="461" customWidth="1"/>
    <col min="13059" max="13059" width="6.42578125" style="461" customWidth="1"/>
    <col min="13060" max="13060" width="8.85546875" style="461" customWidth="1"/>
    <col min="13061" max="13061" width="8.28515625" style="461" customWidth="1"/>
    <col min="13062" max="13062" width="53.28515625" style="461" customWidth="1"/>
    <col min="13063" max="13063" width="4.5703125" style="461" customWidth="1"/>
    <col min="13064" max="13064" width="10.140625" style="461" customWidth="1"/>
    <col min="13065" max="13065" width="1" style="461" customWidth="1"/>
    <col min="13066" max="13066" width="5.28515625" style="461" customWidth="1"/>
    <col min="13067" max="13067" width="2.7109375" style="461" customWidth="1"/>
    <col min="13068" max="13068" width="9.140625" style="461"/>
    <col min="13069" max="13069" width="2.7109375" style="461" customWidth="1"/>
    <col min="13070" max="13070" width="2.42578125" style="461" customWidth="1"/>
    <col min="13071" max="13071" width="4.5703125" style="461" customWidth="1"/>
    <col min="13072" max="13313" width="9.140625" style="461"/>
    <col min="13314" max="13314" width="2.140625" style="461" customWidth="1"/>
    <col min="13315" max="13315" width="6.42578125" style="461" customWidth="1"/>
    <col min="13316" max="13316" width="8.85546875" style="461" customWidth="1"/>
    <col min="13317" max="13317" width="8.28515625" style="461" customWidth="1"/>
    <col min="13318" max="13318" width="53.28515625" style="461" customWidth="1"/>
    <col min="13319" max="13319" width="4.5703125" style="461" customWidth="1"/>
    <col min="13320" max="13320" width="10.140625" style="461" customWidth="1"/>
    <col min="13321" max="13321" width="1" style="461" customWidth="1"/>
    <col min="13322" max="13322" width="5.28515625" style="461" customWidth="1"/>
    <col min="13323" max="13323" width="2.7109375" style="461" customWidth="1"/>
    <col min="13324" max="13324" width="9.140625" style="461"/>
    <col min="13325" max="13325" width="2.7109375" style="461" customWidth="1"/>
    <col min="13326" max="13326" width="2.42578125" style="461" customWidth="1"/>
    <col min="13327" max="13327" width="4.5703125" style="461" customWidth="1"/>
    <col min="13328" max="13569" width="9.140625" style="461"/>
    <col min="13570" max="13570" width="2.140625" style="461" customWidth="1"/>
    <col min="13571" max="13571" width="6.42578125" style="461" customWidth="1"/>
    <col min="13572" max="13572" width="8.85546875" style="461" customWidth="1"/>
    <col min="13573" max="13573" width="8.28515625" style="461" customWidth="1"/>
    <col min="13574" max="13574" width="53.28515625" style="461" customWidth="1"/>
    <col min="13575" max="13575" width="4.5703125" style="461" customWidth="1"/>
    <col min="13576" max="13576" width="10.140625" style="461" customWidth="1"/>
    <col min="13577" max="13577" width="1" style="461" customWidth="1"/>
    <col min="13578" max="13578" width="5.28515625" style="461" customWidth="1"/>
    <col min="13579" max="13579" width="2.7109375" style="461" customWidth="1"/>
    <col min="13580" max="13580" width="9.140625" style="461"/>
    <col min="13581" max="13581" width="2.7109375" style="461" customWidth="1"/>
    <col min="13582" max="13582" width="2.42578125" style="461" customWidth="1"/>
    <col min="13583" max="13583" width="4.5703125" style="461" customWidth="1"/>
    <col min="13584" max="13825" width="9.140625" style="461"/>
    <col min="13826" max="13826" width="2.140625" style="461" customWidth="1"/>
    <col min="13827" max="13827" width="6.42578125" style="461" customWidth="1"/>
    <col min="13828" max="13828" width="8.85546875" style="461" customWidth="1"/>
    <col min="13829" max="13829" width="8.28515625" style="461" customWidth="1"/>
    <col min="13830" max="13830" width="53.28515625" style="461" customWidth="1"/>
    <col min="13831" max="13831" width="4.5703125" style="461" customWidth="1"/>
    <col min="13832" max="13832" width="10.140625" style="461" customWidth="1"/>
    <col min="13833" max="13833" width="1" style="461" customWidth="1"/>
    <col min="13834" max="13834" width="5.28515625" style="461" customWidth="1"/>
    <col min="13835" max="13835" width="2.7109375" style="461" customWidth="1"/>
    <col min="13836" max="13836" width="9.140625" style="461"/>
    <col min="13837" max="13837" width="2.7109375" style="461" customWidth="1"/>
    <col min="13838" max="13838" width="2.42578125" style="461" customWidth="1"/>
    <col min="13839" max="13839" width="4.5703125" style="461" customWidth="1"/>
    <col min="13840" max="14081" width="9.140625" style="461"/>
    <col min="14082" max="14082" width="2.140625" style="461" customWidth="1"/>
    <col min="14083" max="14083" width="6.42578125" style="461" customWidth="1"/>
    <col min="14084" max="14084" width="8.85546875" style="461" customWidth="1"/>
    <col min="14085" max="14085" width="8.28515625" style="461" customWidth="1"/>
    <col min="14086" max="14086" width="53.28515625" style="461" customWidth="1"/>
    <col min="14087" max="14087" width="4.5703125" style="461" customWidth="1"/>
    <col min="14088" max="14088" width="10.140625" style="461" customWidth="1"/>
    <col min="14089" max="14089" width="1" style="461" customWidth="1"/>
    <col min="14090" max="14090" width="5.28515625" style="461" customWidth="1"/>
    <col min="14091" max="14091" width="2.7109375" style="461" customWidth="1"/>
    <col min="14092" max="14092" width="9.140625" style="461"/>
    <col min="14093" max="14093" width="2.7109375" style="461" customWidth="1"/>
    <col min="14094" max="14094" width="2.42578125" style="461" customWidth="1"/>
    <col min="14095" max="14095" width="4.5703125" style="461" customWidth="1"/>
    <col min="14096" max="14337" width="9.140625" style="461"/>
    <col min="14338" max="14338" width="2.140625" style="461" customWidth="1"/>
    <col min="14339" max="14339" width="6.42578125" style="461" customWidth="1"/>
    <col min="14340" max="14340" width="8.85546875" style="461" customWidth="1"/>
    <col min="14341" max="14341" width="8.28515625" style="461" customWidth="1"/>
    <col min="14342" max="14342" width="53.28515625" style="461" customWidth="1"/>
    <col min="14343" max="14343" width="4.5703125" style="461" customWidth="1"/>
    <col min="14344" max="14344" width="10.140625" style="461" customWidth="1"/>
    <col min="14345" max="14345" width="1" style="461" customWidth="1"/>
    <col min="14346" max="14346" width="5.28515625" style="461" customWidth="1"/>
    <col min="14347" max="14347" width="2.7109375" style="461" customWidth="1"/>
    <col min="14348" max="14348" width="9.140625" style="461"/>
    <col min="14349" max="14349" width="2.7109375" style="461" customWidth="1"/>
    <col min="14350" max="14350" width="2.42578125" style="461" customWidth="1"/>
    <col min="14351" max="14351" width="4.5703125" style="461" customWidth="1"/>
    <col min="14352" max="14593" width="9.140625" style="461"/>
    <col min="14594" max="14594" width="2.140625" style="461" customWidth="1"/>
    <col min="14595" max="14595" width="6.42578125" style="461" customWidth="1"/>
    <col min="14596" max="14596" width="8.85546875" style="461" customWidth="1"/>
    <col min="14597" max="14597" width="8.28515625" style="461" customWidth="1"/>
    <col min="14598" max="14598" width="53.28515625" style="461" customWidth="1"/>
    <col min="14599" max="14599" width="4.5703125" style="461" customWidth="1"/>
    <col min="14600" max="14600" width="10.140625" style="461" customWidth="1"/>
    <col min="14601" max="14601" width="1" style="461" customWidth="1"/>
    <col min="14602" max="14602" width="5.28515625" style="461" customWidth="1"/>
    <col min="14603" max="14603" width="2.7109375" style="461" customWidth="1"/>
    <col min="14604" max="14604" width="9.140625" style="461"/>
    <col min="14605" max="14605" width="2.7109375" style="461" customWidth="1"/>
    <col min="14606" max="14606" width="2.42578125" style="461" customWidth="1"/>
    <col min="14607" max="14607" width="4.5703125" style="461" customWidth="1"/>
    <col min="14608" max="14849" width="9.140625" style="461"/>
    <col min="14850" max="14850" width="2.140625" style="461" customWidth="1"/>
    <col min="14851" max="14851" width="6.42578125" style="461" customWidth="1"/>
    <col min="14852" max="14852" width="8.85546875" style="461" customWidth="1"/>
    <col min="14853" max="14853" width="8.28515625" style="461" customWidth="1"/>
    <col min="14854" max="14854" width="53.28515625" style="461" customWidth="1"/>
    <col min="14855" max="14855" width="4.5703125" style="461" customWidth="1"/>
    <col min="14856" max="14856" width="10.140625" style="461" customWidth="1"/>
    <col min="14857" max="14857" width="1" style="461" customWidth="1"/>
    <col min="14858" max="14858" width="5.28515625" style="461" customWidth="1"/>
    <col min="14859" max="14859" width="2.7109375" style="461" customWidth="1"/>
    <col min="14860" max="14860" width="9.140625" style="461"/>
    <col min="14861" max="14861" width="2.7109375" style="461" customWidth="1"/>
    <col min="14862" max="14862" width="2.42578125" style="461" customWidth="1"/>
    <col min="14863" max="14863" width="4.5703125" style="461" customWidth="1"/>
    <col min="14864" max="15105" width="9.140625" style="461"/>
    <col min="15106" max="15106" width="2.140625" style="461" customWidth="1"/>
    <col min="15107" max="15107" width="6.42578125" style="461" customWidth="1"/>
    <col min="15108" max="15108" width="8.85546875" style="461" customWidth="1"/>
    <col min="15109" max="15109" width="8.28515625" style="461" customWidth="1"/>
    <col min="15110" max="15110" width="53.28515625" style="461" customWidth="1"/>
    <col min="15111" max="15111" width="4.5703125" style="461" customWidth="1"/>
    <col min="15112" max="15112" width="10.140625" style="461" customWidth="1"/>
    <col min="15113" max="15113" width="1" style="461" customWidth="1"/>
    <col min="15114" max="15114" width="5.28515625" style="461" customWidth="1"/>
    <col min="15115" max="15115" width="2.7109375" style="461" customWidth="1"/>
    <col min="15116" max="15116" width="9.140625" style="461"/>
    <col min="15117" max="15117" width="2.7109375" style="461" customWidth="1"/>
    <col min="15118" max="15118" width="2.42578125" style="461" customWidth="1"/>
    <col min="15119" max="15119" width="4.5703125" style="461" customWidth="1"/>
    <col min="15120" max="15361" width="9.140625" style="461"/>
    <col min="15362" max="15362" width="2.140625" style="461" customWidth="1"/>
    <col min="15363" max="15363" width="6.42578125" style="461" customWidth="1"/>
    <col min="15364" max="15364" width="8.85546875" style="461" customWidth="1"/>
    <col min="15365" max="15365" width="8.28515625" style="461" customWidth="1"/>
    <col min="15366" max="15366" width="53.28515625" style="461" customWidth="1"/>
    <col min="15367" max="15367" width="4.5703125" style="461" customWidth="1"/>
    <col min="15368" max="15368" width="10.140625" style="461" customWidth="1"/>
    <col min="15369" max="15369" width="1" style="461" customWidth="1"/>
    <col min="15370" max="15370" width="5.28515625" style="461" customWidth="1"/>
    <col min="15371" max="15371" width="2.7109375" style="461" customWidth="1"/>
    <col min="15372" max="15372" width="9.140625" style="461"/>
    <col min="15373" max="15373" width="2.7109375" style="461" customWidth="1"/>
    <col min="15374" max="15374" width="2.42578125" style="461" customWidth="1"/>
    <col min="15375" max="15375" width="4.5703125" style="461" customWidth="1"/>
    <col min="15376" max="15617" width="9.140625" style="461"/>
    <col min="15618" max="15618" width="2.140625" style="461" customWidth="1"/>
    <col min="15619" max="15619" width="6.42578125" style="461" customWidth="1"/>
    <col min="15620" max="15620" width="8.85546875" style="461" customWidth="1"/>
    <col min="15621" max="15621" width="8.28515625" style="461" customWidth="1"/>
    <col min="15622" max="15622" width="53.28515625" style="461" customWidth="1"/>
    <col min="15623" max="15623" width="4.5703125" style="461" customWidth="1"/>
    <col min="15624" max="15624" width="10.140625" style="461" customWidth="1"/>
    <col min="15625" max="15625" width="1" style="461" customWidth="1"/>
    <col min="15626" max="15626" width="5.28515625" style="461" customWidth="1"/>
    <col min="15627" max="15627" width="2.7109375" style="461" customWidth="1"/>
    <col min="15628" max="15628" width="9.140625" style="461"/>
    <col min="15629" max="15629" width="2.7109375" style="461" customWidth="1"/>
    <col min="15630" max="15630" width="2.42578125" style="461" customWidth="1"/>
    <col min="15631" max="15631" width="4.5703125" style="461" customWidth="1"/>
    <col min="15632" max="15873" width="9.140625" style="461"/>
    <col min="15874" max="15874" width="2.140625" style="461" customWidth="1"/>
    <col min="15875" max="15875" width="6.42578125" style="461" customWidth="1"/>
    <col min="15876" max="15876" width="8.85546875" style="461" customWidth="1"/>
    <col min="15877" max="15877" width="8.28515625" style="461" customWidth="1"/>
    <col min="15878" max="15878" width="53.28515625" style="461" customWidth="1"/>
    <col min="15879" max="15879" width="4.5703125" style="461" customWidth="1"/>
    <col min="15880" max="15880" width="10.140625" style="461" customWidth="1"/>
    <col min="15881" max="15881" width="1" style="461" customWidth="1"/>
    <col min="15882" max="15882" width="5.28515625" style="461" customWidth="1"/>
    <col min="15883" max="15883" width="2.7109375" style="461" customWidth="1"/>
    <col min="15884" max="15884" width="9.140625" style="461"/>
    <col min="15885" max="15885" width="2.7109375" style="461" customWidth="1"/>
    <col min="15886" max="15886" width="2.42578125" style="461" customWidth="1"/>
    <col min="15887" max="15887" width="4.5703125" style="461" customWidth="1"/>
    <col min="15888" max="16129" width="9.140625" style="461"/>
    <col min="16130" max="16130" width="2.140625" style="461" customWidth="1"/>
    <col min="16131" max="16131" width="6.42578125" style="461" customWidth="1"/>
    <col min="16132" max="16132" width="8.85546875" style="461" customWidth="1"/>
    <col min="16133" max="16133" width="8.28515625" style="461" customWidth="1"/>
    <col min="16134" max="16134" width="53.28515625" style="461" customWidth="1"/>
    <col min="16135" max="16135" width="4.5703125" style="461" customWidth="1"/>
    <col min="16136" max="16136" width="10.140625" style="461" customWidth="1"/>
    <col min="16137" max="16137" width="1" style="461" customWidth="1"/>
    <col min="16138" max="16138" width="5.28515625" style="461" customWidth="1"/>
    <col min="16139" max="16139" width="2.7109375" style="461" customWidth="1"/>
    <col min="16140" max="16140" width="9.140625" style="461"/>
    <col min="16141" max="16141" width="2.7109375" style="461" customWidth="1"/>
    <col min="16142" max="16142" width="2.42578125" style="461" customWidth="1"/>
    <col min="16143" max="16143" width="4.5703125" style="461" customWidth="1"/>
    <col min="16144" max="16384" width="9.140625" style="461"/>
  </cols>
  <sheetData>
    <row r="1" spans="2:15" ht="46.5" customHeight="1">
      <c r="B1" s="530"/>
      <c r="C1" s="530"/>
      <c r="D1" s="530"/>
      <c r="E1" s="530"/>
      <c r="F1" s="530"/>
      <c r="G1" s="530"/>
      <c r="H1" s="530"/>
      <c r="I1" s="530"/>
    </row>
    <row r="2" spans="2:15" ht="63.75" customHeight="1">
      <c r="J2" s="532" t="s">
        <v>898</v>
      </c>
      <c r="K2" s="532"/>
      <c r="L2" s="532"/>
      <c r="M2" s="532"/>
      <c r="N2" s="532"/>
      <c r="O2" s="532"/>
    </row>
    <row r="3" spans="2:15" ht="46.5" customHeight="1">
      <c r="E3" s="533" t="s">
        <v>899</v>
      </c>
      <c r="F3" s="533"/>
      <c r="G3" s="533"/>
      <c r="H3" s="533"/>
    </row>
    <row r="4" spans="2:15" ht="34.9" customHeight="1">
      <c r="C4" s="534"/>
      <c r="D4" s="534"/>
      <c r="E4" s="534"/>
      <c r="F4" s="534"/>
      <c r="G4" s="534"/>
      <c r="H4" s="534"/>
      <c r="I4" s="534"/>
    </row>
    <row r="5" spans="2:15" ht="17.100000000000001" customHeight="1">
      <c r="C5" s="462" t="s">
        <v>110</v>
      </c>
      <c r="D5" s="462" t="s">
        <v>258</v>
      </c>
      <c r="E5" s="462" t="s">
        <v>435</v>
      </c>
      <c r="F5" s="489" t="s">
        <v>436</v>
      </c>
      <c r="G5" s="644" t="s">
        <v>108</v>
      </c>
      <c r="H5" s="644"/>
      <c r="I5" s="644"/>
      <c r="J5" s="645" t="s">
        <v>3</v>
      </c>
      <c r="K5" s="646"/>
      <c r="L5" s="647"/>
      <c r="M5" s="645" t="s">
        <v>447</v>
      </c>
      <c r="N5" s="646"/>
      <c r="O5" s="647"/>
    </row>
    <row r="6" spans="2:15" ht="17.100000000000001" customHeight="1">
      <c r="C6" s="490" t="s">
        <v>107</v>
      </c>
      <c r="D6" s="490"/>
      <c r="E6" s="490"/>
      <c r="F6" s="491" t="s">
        <v>106</v>
      </c>
      <c r="G6" s="633" t="s">
        <v>683</v>
      </c>
      <c r="H6" s="633"/>
      <c r="I6" s="633"/>
      <c r="J6" s="634">
        <v>34872.69</v>
      </c>
      <c r="K6" s="635"/>
      <c r="L6" s="636"/>
      <c r="M6" s="546">
        <f>J6/G6</f>
        <v>0.99636257142857154</v>
      </c>
      <c r="N6" s="547"/>
      <c r="O6" s="548"/>
    </row>
    <row r="7" spans="2:15" ht="17.100000000000001" customHeight="1">
      <c r="C7" s="466"/>
      <c r="D7" s="492" t="s">
        <v>681</v>
      </c>
      <c r="E7" s="468"/>
      <c r="F7" s="493" t="s">
        <v>682</v>
      </c>
      <c r="G7" s="637" t="s">
        <v>683</v>
      </c>
      <c r="H7" s="637"/>
      <c r="I7" s="637"/>
      <c r="J7" s="638">
        <v>34872.69</v>
      </c>
      <c r="K7" s="639"/>
      <c r="L7" s="640"/>
      <c r="M7" s="641">
        <f t="shared" ref="M7:M70" si="0">J7/G7</f>
        <v>0.99636257142857154</v>
      </c>
      <c r="N7" s="642"/>
      <c r="O7" s="643"/>
    </row>
    <row r="8" spans="2:15" ht="17.100000000000001" customHeight="1">
      <c r="C8" s="476"/>
      <c r="D8" s="476"/>
      <c r="E8" s="473" t="s">
        <v>175</v>
      </c>
      <c r="F8" s="474" t="s">
        <v>174</v>
      </c>
      <c r="G8" s="648" t="s">
        <v>683</v>
      </c>
      <c r="H8" s="648"/>
      <c r="I8" s="648"/>
      <c r="J8" s="649">
        <v>34872.69</v>
      </c>
      <c r="K8" s="650"/>
      <c r="L8" s="651"/>
      <c r="M8" s="652">
        <f t="shared" si="0"/>
        <v>0.99636257142857154</v>
      </c>
      <c r="N8" s="653"/>
      <c r="O8" s="654"/>
    </row>
    <row r="9" spans="2:15" ht="17.100000000000001" customHeight="1">
      <c r="C9" s="490" t="s">
        <v>105</v>
      </c>
      <c r="D9" s="490"/>
      <c r="E9" s="490"/>
      <c r="F9" s="491" t="s">
        <v>104</v>
      </c>
      <c r="G9" s="633" t="s">
        <v>900</v>
      </c>
      <c r="H9" s="633"/>
      <c r="I9" s="633"/>
      <c r="J9" s="634">
        <v>206174.47</v>
      </c>
      <c r="K9" s="635"/>
      <c r="L9" s="636"/>
      <c r="M9" s="546">
        <f t="shared" si="0"/>
        <v>0.99426836031500321</v>
      </c>
      <c r="N9" s="547"/>
      <c r="O9" s="548"/>
    </row>
    <row r="10" spans="2:15" ht="17.100000000000001" customHeight="1">
      <c r="C10" s="466"/>
      <c r="D10" s="492" t="s">
        <v>257</v>
      </c>
      <c r="E10" s="468"/>
      <c r="F10" s="493" t="s">
        <v>256</v>
      </c>
      <c r="G10" s="637" t="s">
        <v>687</v>
      </c>
      <c r="H10" s="637"/>
      <c r="I10" s="637"/>
      <c r="J10" s="638">
        <v>162686.47</v>
      </c>
      <c r="K10" s="639"/>
      <c r="L10" s="640"/>
      <c r="M10" s="641">
        <f t="shared" si="0"/>
        <v>0.99999674221050239</v>
      </c>
      <c r="N10" s="642"/>
      <c r="O10" s="643"/>
    </row>
    <row r="11" spans="2:15" ht="17.100000000000001" customHeight="1">
      <c r="C11" s="476"/>
      <c r="D11" s="476"/>
      <c r="E11" s="473" t="s">
        <v>225</v>
      </c>
      <c r="F11" s="474" t="s">
        <v>901</v>
      </c>
      <c r="G11" s="648" t="s">
        <v>687</v>
      </c>
      <c r="H11" s="648"/>
      <c r="I11" s="648"/>
      <c r="J11" s="649">
        <v>162686.47</v>
      </c>
      <c r="K11" s="650"/>
      <c r="L11" s="651"/>
      <c r="M11" s="652">
        <f t="shared" si="0"/>
        <v>0.99999674221050239</v>
      </c>
      <c r="N11" s="653"/>
      <c r="O11" s="654"/>
    </row>
    <row r="12" spans="2:15" ht="17.100000000000001" customHeight="1">
      <c r="C12" s="466"/>
      <c r="D12" s="492" t="s">
        <v>902</v>
      </c>
      <c r="E12" s="468"/>
      <c r="F12" s="493" t="s">
        <v>903</v>
      </c>
      <c r="G12" s="637" t="s">
        <v>904</v>
      </c>
      <c r="H12" s="637"/>
      <c r="I12" s="637"/>
      <c r="J12" s="638">
        <v>43488</v>
      </c>
      <c r="K12" s="639"/>
      <c r="L12" s="640"/>
      <c r="M12" s="641">
        <f t="shared" si="0"/>
        <v>0.9734085414987913</v>
      </c>
      <c r="N12" s="642"/>
      <c r="O12" s="643"/>
    </row>
    <row r="13" spans="2:15" ht="17.100000000000001" customHeight="1">
      <c r="C13" s="476"/>
      <c r="D13" s="476"/>
      <c r="E13" s="473" t="s">
        <v>175</v>
      </c>
      <c r="F13" s="474" t="s">
        <v>174</v>
      </c>
      <c r="G13" s="648" t="s">
        <v>904</v>
      </c>
      <c r="H13" s="648"/>
      <c r="I13" s="648"/>
      <c r="J13" s="649">
        <v>43488</v>
      </c>
      <c r="K13" s="650"/>
      <c r="L13" s="651"/>
      <c r="M13" s="652">
        <f t="shared" si="0"/>
        <v>0.9734085414987913</v>
      </c>
      <c r="N13" s="653"/>
      <c r="O13" s="654"/>
    </row>
    <row r="14" spans="2:15" ht="17.100000000000001" customHeight="1">
      <c r="C14" s="490" t="s">
        <v>103</v>
      </c>
      <c r="D14" s="490"/>
      <c r="E14" s="490"/>
      <c r="F14" s="491" t="s">
        <v>102</v>
      </c>
      <c r="G14" s="633" t="s">
        <v>905</v>
      </c>
      <c r="H14" s="633"/>
      <c r="I14" s="633"/>
      <c r="J14" s="634">
        <v>12150121.050000001</v>
      </c>
      <c r="K14" s="635"/>
      <c r="L14" s="636"/>
      <c r="M14" s="546">
        <f t="shared" si="0"/>
        <v>0.99365441845094016</v>
      </c>
      <c r="N14" s="547"/>
      <c r="O14" s="548"/>
    </row>
    <row r="15" spans="2:15" ht="17.100000000000001" customHeight="1">
      <c r="C15" s="466"/>
      <c r="D15" s="492" t="s">
        <v>255</v>
      </c>
      <c r="E15" s="468"/>
      <c r="F15" s="493" t="s">
        <v>254</v>
      </c>
      <c r="G15" s="637" t="s">
        <v>906</v>
      </c>
      <c r="H15" s="637"/>
      <c r="I15" s="637"/>
      <c r="J15" s="638">
        <v>112500</v>
      </c>
      <c r="K15" s="639"/>
      <c r="L15" s="640"/>
      <c r="M15" s="641">
        <f t="shared" si="0"/>
        <v>1</v>
      </c>
      <c r="N15" s="642"/>
      <c r="O15" s="643"/>
    </row>
    <row r="16" spans="2:15" ht="38.25" customHeight="1">
      <c r="C16" s="476"/>
      <c r="D16" s="476"/>
      <c r="E16" s="473" t="s">
        <v>373</v>
      </c>
      <c r="F16" s="474" t="s">
        <v>415</v>
      </c>
      <c r="G16" s="648" t="s">
        <v>906</v>
      </c>
      <c r="H16" s="648"/>
      <c r="I16" s="648"/>
      <c r="J16" s="649">
        <v>112500</v>
      </c>
      <c r="K16" s="650"/>
      <c r="L16" s="651"/>
      <c r="M16" s="652">
        <f t="shared" si="0"/>
        <v>1</v>
      </c>
      <c r="N16" s="653"/>
      <c r="O16" s="654"/>
    </row>
    <row r="17" spans="3:15" ht="39.75" customHeight="1">
      <c r="C17" s="476"/>
      <c r="D17" s="476"/>
      <c r="E17" s="473" t="s">
        <v>697</v>
      </c>
      <c r="F17" s="474" t="s">
        <v>907</v>
      </c>
      <c r="G17" s="648" t="s">
        <v>699</v>
      </c>
      <c r="H17" s="648"/>
      <c r="I17" s="648"/>
      <c r="J17" s="649">
        <v>0</v>
      </c>
      <c r="K17" s="650"/>
      <c r="L17" s="651"/>
      <c r="M17" s="652">
        <v>0</v>
      </c>
      <c r="N17" s="653"/>
      <c r="O17" s="654"/>
    </row>
    <row r="18" spans="3:15" ht="17.100000000000001" customHeight="1">
      <c r="C18" s="466"/>
      <c r="D18" s="492" t="s">
        <v>689</v>
      </c>
      <c r="E18" s="468"/>
      <c r="F18" s="493" t="s">
        <v>432</v>
      </c>
      <c r="G18" s="637" t="s">
        <v>908</v>
      </c>
      <c r="H18" s="637"/>
      <c r="I18" s="637"/>
      <c r="J18" s="638">
        <v>12037621.050000001</v>
      </c>
      <c r="K18" s="639"/>
      <c r="L18" s="640"/>
      <c r="M18" s="641">
        <f t="shared" si="0"/>
        <v>0.99359549435903449</v>
      </c>
      <c r="N18" s="642"/>
      <c r="O18" s="643"/>
    </row>
    <row r="19" spans="3:15" ht="17.100000000000001" customHeight="1">
      <c r="C19" s="476"/>
      <c r="D19" s="476"/>
      <c r="E19" s="473" t="s">
        <v>227</v>
      </c>
      <c r="F19" s="474" t="s">
        <v>909</v>
      </c>
      <c r="G19" s="648" t="s">
        <v>910</v>
      </c>
      <c r="H19" s="648"/>
      <c r="I19" s="648"/>
      <c r="J19" s="649">
        <v>2218.15</v>
      </c>
      <c r="K19" s="650"/>
      <c r="L19" s="651"/>
      <c r="M19" s="652">
        <f t="shared" si="0"/>
        <v>0.44363000000000002</v>
      </c>
      <c r="N19" s="653"/>
      <c r="O19" s="654"/>
    </row>
    <row r="20" spans="3:15" ht="17.100000000000001" customHeight="1">
      <c r="C20" s="476"/>
      <c r="D20" s="476"/>
      <c r="E20" s="473" t="s">
        <v>215</v>
      </c>
      <c r="F20" s="474" t="s">
        <v>214</v>
      </c>
      <c r="G20" s="648" t="s">
        <v>911</v>
      </c>
      <c r="H20" s="648"/>
      <c r="I20" s="648"/>
      <c r="J20" s="649">
        <v>512245.46</v>
      </c>
      <c r="K20" s="650"/>
      <c r="L20" s="651"/>
      <c r="M20" s="652">
        <f t="shared" si="0"/>
        <v>0.97570563809523814</v>
      </c>
      <c r="N20" s="653"/>
      <c r="O20" s="654"/>
    </row>
    <row r="21" spans="3:15" ht="17.100000000000001" customHeight="1">
      <c r="C21" s="476"/>
      <c r="D21" s="476"/>
      <c r="E21" s="473" t="s">
        <v>211</v>
      </c>
      <c r="F21" s="474" t="s">
        <v>912</v>
      </c>
      <c r="G21" s="648" t="s">
        <v>913</v>
      </c>
      <c r="H21" s="648"/>
      <c r="I21" s="648"/>
      <c r="J21" s="649">
        <v>35810.75</v>
      </c>
      <c r="K21" s="650"/>
      <c r="L21" s="651"/>
      <c r="M21" s="652">
        <f t="shared" si="0"/>
        <v>0.99474305555555553</v>
      </c>
      <c r="N21" s="653"/>
      <c r="O21" s="654"/>
    </row>
    <row r="22" spans="3:15" ht="17.100000000000001" customHeight="1">
      <c r="C22" s="476"/>
      <c r="D22" s="476"/>
      <c r="E22" s="473" t="s">
        <v>203</v>
      </c>
      <c r="F22" s="474" t="s">
        <v>202</v>
      </c>
      <c r="G22" s="648" t="s">
        <v>914</v>
      </c>
      <c r="H22" s="648"/>
      <c r="I22" s="648"/>
      <c r="J22" s="649">
        <v>83506.77</v>
      </c>
      <c r="K22" s="650"/>
      <c r="L22" s="651"/>
      <c r="M22" s="652">
        <f t="shared" si="0"/>
        <v>0.94571653454133642</v>
      </c>
      <c r="N22" s="653"/>
      <c r="O22" s="654"/>
    </row>
    <row r="23" spans="3:15" ht="17.100000000000001" customHeight="1">
      <c r="C23" s="476"/>
      <c r="D23" s="476"/>
      <c r="E23" s="473" t="s">
        <v>201</v>
      </c>
      <c r="F23" s="474" t="s">
        <v>200</v>
      </c>
      <c r="G23" s="648" t="s">
        <v>915</v>
      </c>
      <c r="H23" s="648"/>
      <c r="I23" s="648"/>
      <c r="J23" s="649">
        <v>12769.79</v>
      </c>
      <c r="K23" s="650"/>
      <c r="L23" s="651"/>
      <c r="M23" s="652">
        <f t="shared" si="0"/>
        <v>0.93210145985401471</v>
      </c>
      <c r="N23" s="653"/>
      <c r="O23" s="654"/>
    </row>
    <row r="24" spans="3:15" ht="17.100000000000001" customHeight="1">
      <c r="C24" s="476"/>
      <c r="D24" s="476"/>
      <c r="E24" s="473" t="s">
        <v>191</v>
      </c>
      <c r="F24" s="474" t="s">
        <v>190</v>
      </c>
      <c r="G24" s="648" t="s">
        <v>916</v>
      </c>
      <c r="H24" s="648"/>
      <c r="I24" s="648"/>
      <c r="J24" s="649">
        <v>447342.08000000002</v>
      </c>
      <c r="K24" s="650"/>
      <c r="L24" s="651"/>
      <c r="M24" s="652">
        <f t="shared" si="0"/>
        <v>0.98751011037527603</v>
      </c>
      <c r="N24" s="653"/>
      <c r="O24" s="654"/>
    </row>
    <row r="25" spans="3:15" ht="17.100000000000001" customHeight="1">
      <c r="C25" s="476"/>
      <c r="D25" s="476"/>
      <c r="E25" s="473" t="s">
        <v>179</v>
      </c>
      <c r="F25" s="474" t="s">
        <v>178</v>
      </c>
      <c r="G25" s="648" t="s">
        <v>917</v>
      </c>
      <c r="H25" s="648"/>
      <c r="I25" s="648"/>
      <c r="J25" s="649">
        <v>814056.15</v>
      </c>
      <c r="K25" s="650"/>
      <c r="L25" s="651"/>
      <c r="M25" s="652">
        <f t="shared" si="0"/>
        <v>0.99275140243902438</v>
      </c>
      <c r="N25" s="653"/>
      <c r="O25" s="654"/>
    </row>
    <row r="26" spans="3:15" ht="17.100000000000001" customHeight="1">
      <c r="C26" s="476"/>
      <c r="D26" s="476"/>
      <c r="E26" s="473" t="s">
        <v>177</v>
      </c>
      <c r="F26" s="474" t="s">
        <v>176</v>
      </c>
      <c r="G26" s="648" t="s">
        <v>802</v>
      </c>
      <c r="H26" s="648"/>
      <c r="I26" s="648"/>
      <c r="J26" s="649">
        <v>120</v>
      </c>
      <c r="K26" s="650"/>
      <c r="L26" s="651"/>
      <c r="M26" s="652">
        <f t="shared" si="0"/>
        <v>0.12</v>
      </c>
      <c r="N26" s="653"/>
      <c r="O26" s="654"/>
    </row>
    <row r="27" spans="3:15" ht="17.100000000000001" customHeight="1">
      <c r="C27" s="476"/>
      <c r="D27" s="476"/>
      <c r="E27" s="473" t="s">
        <v>175</v>
      </c>
      <c r="F27" s="474" t="s">
        <v>174</v>
      </c>
      <c r="G27" s="648" t="s">
        <v>918</v>
      </c>
      <c r="H27" s="648"/>
      <c r="I27" s="648"/>
      <c r="J27" s="649">
        <v>1239647.6000000001</v>
      </c>
      <c r="K27" s="650"/>
      <c r="L27" s="651"/>
      <c r="M27" s="652">
        <f t="shared" si="0"/>
        <v>0.99997628414498296</v>
      </c>
      <c r="N27" s="653"/>
      <c r="O27" s="654"/>
    </row>
    <row r="28" spans="3:15" ht="17.100000000000001" customHeight="1">
      <c r="C28" s="476"/>
      <c r="D28" s="476"/>
      <c r="E28" s="473" t="s">
        <v>173</v>
      </c>
      <c r="F28" s="474" t="s">
        <v>919</v>
      </c>
      <c r="G28" s="648" t="s">
        <v>802</v>
      </c>
      <c r="H28" s="648"/>
      <c r="I28" s="648"/>
      <c r="J28" s="649">
        <v>792</v>
      </c>
      <c r="K28" s="650"/>
      <c r="L28" s="651"/>
      <c r="M28" s="652">
        <f t="shared" si="0"/>
        <v>0.79200000000000004</v>
      </c>
      <c r="N28" s="653"/>
      <c r="O28" s="654"/>
    </row>
    <row r="29" spans="3:15" ht="17.100000000000001" customHeight="1">
      <c r="C29" s="476"/>
      <c r="D29" s="476"/>
      <c r="E29" s="473" t="s">
        <v>171</v>
      </c>
      <c r="F29" s="474" t="s">
        <v>920</v>
      </c>
      <c r="G29" s="648" t="s">
        <v>799</v>
      </c>
      <c r="H29" s="648"/>
      <c r="I29" s="648"/>
      <c r="J29" s="649">
        <v>1852.93</v>
      </c>
      <c r="K29" s="650"/>
      <c r="L29" s="651"/>
      <c r="M29" s="652">
        <f t="shared" si="0"/>
        <v>0.97522631578947372</v>
      </c>
      <c r="N29" s="653"/>
      <c r="O29" s="654"/>
    </row>
    <row r="30" spans="3:15" ht="17.100000000000001" customHeight="1">
      <c r="C30" s="476"/>
      <c r="D30" s="476"/>
      <c r="E30" s="473" t="s">
        <v>169</v>
      </c>
      <c r="F30" s="474" t="s">
        <v>921</v>
      </c>
      <c r="G30" s="648" t="s">
        <v>922</v>
      </c>
      <c r="H30" s="648"/>
      <c r="I30" s="648"/>
      <c r="J30" s="649">
        <v>2781.45</v>
      </c>
      <c r="K30" s="650"/>
      <c r="L30" s="651"/>
      <c r="M30" s="652">
        <f t="shared" si="0"/>
        <v>0.86920312499999997</v>
      </c>
      <c r="N30" s="653"/>
      <c r="O30" s="654"/>
    </row>
    <row r="31" spans="3:15" ht="23.25" customHeight="1">
      <c r="C31" s="476"/>
      <c r="D31" s="476"/>
      <c r="E31" s="473" t="s">
        <v>163</v>
      </c>
      <c r="F31" s="474" t="s">
        <v>162</v>
      </c>
      <c r="G31" s="648" t="s">
        <v>923</v>
      </c>
      <c r="H31" s="648"/>
      <c r="I31" s="648"/>
      <c r="J31" s="649">
        <v>25193.64</v>
      </c>
      <c r="K31" s="650"/>
      <c r="L31" s="651"/>
      <c r="M31" s="652">
        <f t="shared" si="0"/>
        <v>0.7997980952380952</v>
      </c>
      <c r="N31" s="653"/>
      <c r="O31" s="654"/>
    </row>
    <row r="32" spans="3:15" ht="17.100000000000001" customHeight="1">
      <c r="C32" s="476"/>
      <c r="D32" s="476"/>
      <c r="E32" s="473" t="s">
        <v>161</v>
      </c>
      <c r="F32" s="474" t="s">
        <v>160</v>
      </c>
      <c r="G32" s="648" t="s">
        <v>802</v>
      </c>
      <c r="H32" s="648"/>
      <c r="I32" s="648"/>
      <c r="J32" s="649">
        <v>24.6</v>
      </c>
      <c r="K32" s="650"/>
      <c r="L32" s="651"/>
      <c r="M32" s="652">
        <f t="shared" si="0"/>
        <v>2.46E-2</v>
      </c>
      <c r="N32" s="653"/>
      <c r="O32" s="654"/>
    </row>
    <row r="33" spans="3:15" ht="17.100000000000001" customHeight="1">
      <c r="C33" s="476"/>
      <c r="D33" s="476"/>
      <c r="E33" s="473" t="s">
        <v>157</v>
      </c>
      <c r="F33" s="474" t="s">
        <v>156</v>
      </c>
      <c r="G33" s="648" t="s">
        <v>705</v>
      </c>
      <c r="H33" s="648"/>
      <c r="I33" s="648"/>
      <c r="J33" s="649">
        <v>1207.8</v>
      </c>
      <c r="K33" s="650"/>
      <c r="L33" s="651"/>
      <c r="M33" s="652">
        <f t="shared" si="0"/>
        <v>0.40259999999999996</v>
      </c>
      <c r="N33" s="653"/>
      <c r="O33" s="654"/>
    </row>
    <row r="34" spans="3:15" ht="17.100000000000001" customHeight="1">
      <c r="C34" s="476"/>
      <c r="D34" s="476"/>
      <c r="E34" s="473" t="s">
        <v>155</v>
      </c>
      <c r="F34" s="474" t="s">
        <v>154</v>
      </c>
      <c r="G34" s="648" t="s">
        <v>924</v>
      </c>
      <c r="H34" s="648"/>
      <c r="I34" s="648"/>
      <c r="J34" s="649">
        <v>12334</v>
      </c>
      <c r="K34" s="650"/>
      <c r="L34" s="651"/>
      <c r="M34" s="652">
        <f t="shared" si="0"/>
        <v>0.94876923076923081</v>
      </c>
      <c r="N34" s="653"/>
      <c r="O34" s="654"/>
    </row>
    <row r="35" spans="3:15" ht="17.100000000000001" customHeight="1">
      <c r="C35" s="476"/>
      <c r="D35" s="476"/>
      <c r="E35" s="473" t="s">
        <v>153</v>
      </c>
      <c r="F35" s="474" t="s">
        <v>152</v>
      </c>
      <c r="G35" s="648" t="s">
        <v>889</v>
      </c>
      <c r="H35" s="648"/>
      <c r="I35" s="648"/>
      <c r="J35" s="649">
        <v>2150</v>
      </c>
      <c r="K35" s="650"/>
      <c r="L35" s="651"/>
      <c r="M35" s="652">
        <f t="shared" si="0"/>
        <v>0.86</v>
      </c>
      <c r="N35" s="653"/>
      <c r="O35" s="654"/>
    </row>
    <row r="36" spans="3:15" ht="17.100000000000001" customHeight="1">
      <c r="C36" s="476"/>
      <c r="D36" s="476"/>
      <c r="E36" s="473" t="s">
        <v>137</v>
      </c>
      <c r="F36" s="474" t="s">
        <v>445</v>
      </c>
      <c r="G36" s="648" t="s">
        <v>889</v>
      </c>
      <c r="H36" s="648"/>
      <c r="I36" s="648"/>
      <c r="J36" s="649">
        <v>1420</v>
      </c>
      <c r="K36" s="650"/>
      <c r="L36" s="651"/>
      <c r="M36" s="652">
        <f t="shared" si="0"/>
        <v>0.56799999999999995</v>
      </c>
      <c r="N36" s="653"/>
      <c r="O36" s="654"/>
    </row>
    <row r="37" spans="3:15" ht="26.25" customHeight="1">
      <c r="C37" s="476"/>
      <c r="D37" s="476"/>
      <c r="E37" s="473" t="s">
        <v>135</v>
      </c>
      <c r="F37" s="474" t="s">
        <v>134</v>
      </c>
      <c r="G37" s="648" t="s">
        <v>802</v>
      </c>
      <c r="H37" s="648"/>
      <c r="I37" s="648"/>
      <c r="J37" s="649">
        <v>999.99</v>
      </c>
      <c r="K37" s="650"/>
      <c r="L37" s="651"/>
      <c r="M37" s="652">
        <f t="shared" si="0"/>
        <v>0.99999000000000005</v>
      </c>
      <c r="N37" s="653"/>
      <c r="O37" s="654"/>
    </row>
    <row r="38" spans="3:15" ht="17.100000000000001" customHeight="1">
      <c r="C38" s="476"/>
      <c r="D38" s="476"/>
      <c r="E38" s="473" t="s">
        <v>133</v>
      </c>
      <c r="F38" s="474" t="s">
        <v>132</v>
      </c>
      <c r="G38" s="648" t="s">
        <v>910</v>
      </c>
      <c r="H38" s="648"/>
      <c r="I38" s="648"/>
      <c r="J38" s="649">
        <v>2126.9</v>
      </c>
      <c r="K38" s="650"/>
      <c r="L38" s="651"/>
      <c r="M38" s="652">
        <f t="shared" si="0"/>
        <v>0.42538000000000004</v>
      </c>
      <c r="N38" s="653"/>
      <c r="O38" s="654"/>
    </row>
    <row r="39" spans="3:15" ht="17.100000000000001" customHeight="1">
      <c r="C39" s="476"/>
      <c r="D39" s="476"/>
      <c r="E39" s="473" t="s">
        <v>129</v>
      </c>
      <c r="F39" s="474" t="s">
        <v>128</v>
      </c>
      <c r="G39" s="648" t="s">
        <v>925</v>
      </c>
      <c r="H39" s="648"/>
      <c r="I39" s="648"/>
      <c r="J39" s="649">
        <v>5581819.1200000001</v>
      </c>
      <c r="K39" s="650"/>
      <c r="L39" s="651"/>
      <c r="M39" s="652">
        <f t="shared" si="0"/>
        <v>0.99978168158626179</v>
      </c>
      <c r="N39" s="653"/>
      <c r="O39" s="654"/>
    </row>
    <row r="40" spans="3:15" ht="17.100000000000001" customHeight="1">
      <c r="C40" s="476"/>
      <c r="D40" s="476"/>
      <c r="E40" s="473" t="s">
        <v>410</v>
      </c>
      <c r="F40" s="474" t="s">
        <v>128</v>
      </c>
      <c r="G40" s="648" t="s">
        <v>694</v>
      </c>
      <c r="H40" s="648"/>
      <c r="I40" s="648"/>
      <c r="J40" s="649">
        <v>1610101.94</v>
      </c>
      <c r="K40" s="650"/>
      <c r="L40" s="651"/>
      <c r="M40" s="652">
        <f t="shared" si="0"/>
        <v>0.9914732174470996</v>
      </c>
      <c r="N40" s="653"/>
      <c r="O40" s="654"/>
    </row>
    <row r="41" spans="3:15" ht="17.100000000000001" customHeight="1">
      <c r="C41" s="476"/>
      <c r="D41" s="476"/>
      <c r="E41" s="473" t="s">
        <v>411</v>
      </c>
      <c r="F41" s="474" t="s">
        <v>128</v>
      </c>
      <c r="G41" s="648" t="s">
        <v>694</v>
      </c>
      <c r="H41" s="648"/>
      <c r="I41" s="648"/>
      <c r="J41" s="649">
        <v>1610101.95</v>
      </c>
      <c r="K41" s="650"/>
      <c r="L41" s="651"/>
      <c r="M41" s="652">
        <f t="shared" si="0"/>
        <v>0.9914732236049284</v>
      </c>
      <c r="N41" s="653"/>
      <c r="O41" s="654"/>
    </row>
    <row r="42" spans="3:15" ht="17.100000000000001" customHeight="1">
      <c r="C42" s="476"/>
      <c r="D42" s="476"/>
      <c r="E42" s="473" t="s">
        <v>127</v>
      </c>
      <c r="F42" s="474" t="s">
        <v>126</v>
      </c>
      <c r="G42" s="648" t="s">
        <v>807</v>
      </c>
      <c r="H42" s="648"/>
      <c r="I42" s="648"/>
      <c r="J42" s="649">
        <v>36997.980000000003</v>
      </c>
      <c r="K42" s="650"/>
      <c r="L42" s="651"/>
      <c r="M42" s="652">
        <f t="shared" si="0"/>
        <v>0.99994540540540544</v>
      </c>
      <c r="N42" s="653"/>
      <c r="O42" s="654"/>
    </row>
    <row r="43" spans="3:15" ht="17.100000000000001" customHeight="1">
      <c r="C43" s="490" t="s">
        <v>101</v>
      </c>
      <c r="D43" s="490"/>
      <c r="E43" s="490"/>
      <c r="F43" s="491" t="s">
        <v>100</v>
      </c>
      <c r="G43" s="633" t="s">
        <v>926</v>
      </c>
      <c r="H43" s="633"/>
      <c r="I43" s="633"/>
      <c r="J43" s="634">
        <v>106202.87</v>
      </c>
      <c r="K43" s="635"/>
      <c r="L43" s="636"/>
      <c r="M43" s="546">
        <f t="shared" si="0"/>
        <v>0.92902891983624336</v>
      </c>
      <c r="N43" s="547"/>
      <c r="O43" s="548"/>
    </row>
    <row r="44" spans="3:15" ht="17.100000000000001" customHeight="1">
      <c r="C44" s="466"/>
      <c r="D44" s="492" t="s">
        <v>701</v>
      </c>
      <c r="E44" s="468"/>
      <c r="F44" s="493" t="s">
        <v>702</v>
      </c>
      <c r="G44" s="637" t="s">
        <v>926</v>
      </c>
      <c r="H44" s="637"/>
      <c r="I44" s="637"/>
      <c r="J44" s="638">
        <v>106202.87</v>
      </c>
      <c r="K44" s="639"/>
      <c r="L44" s="640"/>
      <c r="M44" s="641">
        <f t="shared" si="0"/>
        <v>0.92902891983624336</v>
      </c>
      <c r="N44" s="642"/>
      <c r="O44" s="643"/>
    </row>
    <row r="45" spans="3:15" ht="17.100000000000001" customHeight="1">
      <c r="C45" s="476"/>
      <c r="D45" s="476"/>
      <c r="E45" s="473" t="s">
        <v>195</v>
      </c>
      <c r="F45" s="474" t="s">
        <v>194</v>
      </c>
      <c r="G45" s="648" t="s">
        <v>686</v>
      </c>
      <c r="H45" s="648"/>
      <c r="I45" s="648"/>
      <c r="J45" s="649">
        <v>0</v>
      </c>
      <c r="K45" s="650"/>
      <c r="L45" s="651"/>
      <c r="M45" s="652">
        <f t="shared" si="0"/>
        <v>0</v>
      </c>
      <c r="N45" s="653"/>
      <c r="O45" s="654"/>
    </row>
    <row r="46" spans="3:15" ht="17.100000000000001" customHeight="1">
      <c r="C46" s="476"/>
      <c r="D46" s="476"/>
      <c r="E46" s="473" t="s">
        <v>191</v>
      </c>
      <c r="F46" s="474" t="s">
        <v>190</v>
      </c>
      <c r="G46" s="648" t="s">
        <v>699</v>
      </c>
      <c r="H46" s="648"/>
      <c r="I46" s="648"/>
      <c r="J46" s="649">
        <v>0</v>
      </c>
      <c r="K46" s="650"/>
      <c r="L46" s="651"/>
      <c r="M46" s="652">
        <v>0</v>
      </c>
      <c r="N46" s="653"/>
      <c r="O46" s="654"/>
    </row>
    <row r="47" spans="3:15" ht="17.100000000000001" customHeight="1">
      <c r="C47" s="476"/>
      <c r="D47" s="476"/>
      <c r="E47" s="473" t="s">
        <v>181</v>
      </c>
      <c r="F47" s="474" t="s">
        <v>180</v>
      </c>
      <c r="G47" s="648" t="s">
        <v>927</v>
      </c>
      <c r="H47" s="648"/>
      <c r="I47" s="648"/>
      <c r="J47" s="649">
        <v>2872.65</v>
      </c>
      <c r="K47" s="650"/>
      <c r="L47" s="651"/>
      <c r="M47" s="652">
        <f t="shared" si="0"/>
        <v>0.84192555685814774</v>
      </c>
      <c r="N47" s="653"/>
      <c r="O47" s="654"/>
    </row>
    <row r="48" spans="3:15" ht="17.100000000000001" customHeight="1">
      <c r="C48" s="476"/>
      <c r="D48" s="476"/>
      <c r="E48" s="473" t="s">
        <v>179</v>
      </c>
      <c r="F48" s="474" t="s">
        <v>178</v>
      </c>
      <c r="G48" s="648" t="s">
        <v>928</v>
      </c>
      <c r="H48" s="648"/>
      <c r="I48" s="648"/>
      <c r="J48" s="649">
        <v>183</v>
      </c>
      <c r="K48" s="650"/>
      <c r="L48" s="651"/>
      <c r="M48" s="652">
        <f t="shared" si="0"/>
        <v>0.12923728813559321</v>
      </c>
      <c r="N48" s="653"/>
      <c r="O48" s="654"/>
    </row>
    <row r="49" spans="3:15" ht="17.100000000000001" customHeight="1">
      <c r="C49" s="476"/>
      <c r="D49" s="476"/>
      <c r="E49" s="473" t="s">
        <v>175</v>
      </c>
      <c r="F49" s="474" t="s">
        <v>174</v>
      </c>
      <c r="G49" s="648" t="s">
        <v>929</v>
      </c>
      <c r="H49" s="648"/>
      <c r="I49" s="648"/>
      <c r="J49" s="649">
        <v>79277</v>
      </c>
      <c r="K49" s="650"/>
      <c r="L49" s="651"/>
      <c r="M49" s="652">
        <f t="shared" si="0"/>
        <v>0.97382321147798745</v>
      </c>
      <c r="N49" s="653"/>
      <c r="O49" s="654"/>
    </row>
    <row r="50" spans="3:15" ht="17.100000000000001" customHeight="1">
      <c r="C50" s="476"/>
      <c r="D50" s="476"/>
      <c r="E50" s="473" t="s">
        <v>153</v>
      </c>
      <c r="F50" s="474" t="s">
        <v>152</v>
      </c>
      <c r="G50" s="648" t="s">
        <v>930</v>
      </c>
      <c r="H50" s="648"/>
      <c r="I50" s="648"/>
      <c r="J50" s="649">
        <v>15261.47</v>
      </c>
      <c r="K50" s="650"/>
      <c r="L50" s="651"/>
      <c r="M50" s="652">
        <f t="shared" si="0"/>
        <v>0.94803515964716112</v>
      </c>
      <c r="N50" s="653"/>
      <c r="O50" s="654"/>
    </row>
    <row r="51" spans="3:15" ht="17.100000000000001" customHeight="1">
      <c r="C51" s="476"/>
      <c r="D51" s="476"/>
      <c r="E51" s="473" t="s">
        <v>151</v>
      </c>
      <c r="F51" s="474" t="s">
        <v>931</v>
      </c>
      <c r="G51" s="648" t="s">
        <v>932</v>
      </c>
      <c r="H51" s="648"/>
      <c r="I51" s="648"/>
      <c r="J51" s="649">
        <v>1121</v>
      </c>
      <c r="K51" s="650"/>
      <c r="L51" s="651"/>
      <c r="M51" s="652">
        <f t="shared" si="0"/>
        <v>0.9341666666666667</v>
      </c>
      <c r="N51" s="653"/>
      <c r="O51" s="654"/>
    </row>
    <row r="52" spans="3:15" ht="17.100000000000001" customHeight="1">
      <c r="C52" s="476"/>
      <c r="D52" s="476"/>
      <c r="E52" s="473" t="s">
        <v>141</v>
      </c>
      <c r="F52" s="474" t="s">
        <v>933</v>
      </c>
      <c r="G52" s="648" t="s">
        <v>934</v>
      </c>
      <c r="H52" s="648"/>
      <c r="I52" s="648"/>
      <c r="J52" s="649">
        <v>7100</v>
      </c>
      <c r="K52" s="650"/>
      <c r="L52" s="651"/>
      <c r="M52" s="652">
        <f t="shared" si="0"/>
        <v>0.78021978021978022</v>
      </c>
      <c r="N52" s="653"/>
      <c r="O52" s="654"/>
    </row>
    <row r="53" spans="3:15" ht="17.100000000000001" customHeight="1">
      <c r="C53" s="476"/>
      <c r="D53" s="476"/>
      <c r="E53" s="473" t="s">
        <v>139</v>
      </c>
      <c r="F53" s="474" t="s">
        <v>138</v>
      </c>
      <c r="G53" s="648" t="s">
        <v>935</v>
      </c>
      <c r="H53" s="648"/>
      <c r="I53" s="648"/>
      <c r="J53" s="649">
        <v>387.75</v>
      </c>
      <c r="K53" s="650"/>
      <c r="L53" s="651"/>
      <c r="M53" s="652">
        <f t="shared" si="0"/>
        <v>0.32804568527918782</v>
      </c>
      <c r="N53" s="653"/>
      <c r="O53" s="654"/>
    </row>
    <row r="54" spans="3:15" ht="17.100000000000001" customHeight="1">
      <c r="C54" s="490" t="s">
        <v>99</v>
      </c>
      <c r="D54" s="490"/>
      <c r="E54" s="490"/>
      <c r="F54" s="491" t="s">
        <v>98</v>
      </c>
      <c r="G54" s="633" t="s">
        <v>936</v>
      </c>
      <c r="H54" s="633"/>
      <c r="I54" s="633"/>
      <c r="J54" s="634">
        <v>441235.67</v>
      </c>
      <c r="K54" s="635"/>
      <c r="L54" s="636"/>
      <c r="M54" s="546">
        <f t="shared" si="0"/>
        <v>0.99998338783844731</v>
      </c>
      <c r="N54" s="547"/>
      <c r="O54" s="548"/>
    </row>
    <row r="55" spans="3:15" ht="17.100000000000001" customHeight="1">
      <c r="C55" s="466"/>
      <c r="D55" s="492" t="s">
        <v>711</v>
      </c>
      <c r="E55" s="468"/>
      <c r="F55" s="493" t="s">
        <v>712</v>
      </c>
      <c r="G55" s="637" t="s">
        <v>713</v>
      </c>
      <c r="H55" s="637"/>
      <c r="I55" s="637"/>
      <c r="J55" s="638">
        <v>45000</v>
      </c>
      <c r="K55" s="639"/>
      <c r="L55" s="640"/>
      <c r="M55" s="641">
        <f t="shared" si="0"/>
        <v>1</v>
      </c>
      <c r="N55" s="642"/>
      <c r="O55" s="643"/>
    </row>
    <row r="56" spans="3:15" ht="17.100000000000001" customHeight="1">
      <c r="C56" s="476"/>
      <c r="D56" s="476"/>
      <c r="E56" s="473" t="s">
        <v>175</v>
      </c>
      <c r="F56" s="474" t="s">
        <v>174</v>
      </c>
      <c r="G56" s="648" t="s">
        <v>713</v>
      </c>
      <c r="H56" s="648"/>
      <c r="I56" s="648"/>
      <c r="J56" s="649">
        <v>45000</v>
      </c>
      <c r="K56" s="650"/>
      <c r="L56" s="651"/>
      <c r="M56" s="652">
        <f t="shared" si="0"/>
        <v>1</v>
      </c>
      <c r="N56" s="653"/>
      <c r="O56" s="654"/>
    </row>
    <row r="57" spans="3:15" ht="17.100000000000001" customHeight="1">
      <c r="C57" s="466"/>
      <c r="D57" s="492" t="s">
        <v>714</v>
      </c>
      <c r="E57" s="468"/>
      <c r="F57" s="493" t="s">
        <v>715</v>
      </c>
      <c r="G57" s="637" t="s">
        <v>446</v>
      </c>
      <c r="H57" s="637"/>
      <c r="I57" s="637"/>
      <c r="J57" s="638">
        <v>6400</v>
      </c>
      <c r="K57" s="639"/>
      <c r="L57" s="640"/>
      <c r="M57" s="641">
        <f t="shared" si="0"/>
        <v>1</v>
      </c>
      <c r="N57" s="642"/>
      <c r="O57" s="643"/>
    </row>
    <row r="58" spans="3:15" ht="17.100000000000001" customHeight="1">
      <c r="C58" s="476"/>
      <c r="D58" s="476"/>
      <c r="E58" s="473" t="s">
        <v>175</v>
      </c>
      <c r="F58" s="474" t="s">
        <v>174</v>
      </c>
      <c r="G58" s="648" t="s">
        <v>446</v>
      </c>
      <c r="H58" s="648"/>
      <c r="I58" s="648"/>
      <c r="J58" s="649">
        <v>6400</v>
      </c>
      <c r="K58" s="650"/>
      <c r="L58" s="651"/>
      <c r="M58" s="652">
        <f t="shared" si="0"/>
        <v>1</v>
      </c>
      <c r="N58" s="653"/>
      <c r="O58" s="654"/>
    </row>
    <row r="59" spans="3:15" ht="17.100000000000001" customHeight="1">
      <c r="C59" s="466"/>
      <c r="D59" s="492" t="s">
        <v>716</v>
      </c>
      <c r="E59" s="468"/>
      <c r="F59" s="493" t="s">
        <v>717</v>
      </c>
      <c r="G59" s="637" t="s">
        <v>720</v>
      </c>
      <c r="H59" s="637"/>
      <c r="I59" s="637"/>
      <c r="J59" s="638">
        <v>389835.67</v>
      </c>
      <c r="K59" s="639"/>
      <c r="L59" s="640"/>
      <c r="M59" s="641">
        <f t="shared" si="0"/>
        <v>0.99998119755901727</v>
      </c>
      <c r="N59" s="642"/>
      <c r="O59" s="643"/>
    </row>
    <row r="60" spans="3:15" ht="17.100000000000001" customHeight="1">
      <c r="C60" s="476"/>
      <c r="D60" s="476"/>
      <c r="E60" s="473" t="s">
        <v>227</v>
      </c>
      <c r="F60" s="474" t="s">
        <v>909</v>
      </c>
      <c r="G60" s="648" t="s">
        <v>857</v>
      </c>
      <c r="H60" s="648"/>
      <c r="I60" s="648"/>
      <c r="J60" s="649">
        <v>99.77</v>
      </c>
      <c r="K60" s="650"/>
      <c r="L60" s="651"/>
      <c r="M60" s="652">
        <f t="shared" si="0"/>
        <v>0.99769999999999992</v>
      </c>
      <c r="N60" s="653"/>
      <c r="O60" s="654"/>
    </row>
    <row r="61" spans="3:15" ht="17.100000000000001" customHeight="1">
      <c r="C61" s="476"/>
      <c r="D61" s="476"/>
      <c r="E61" s="473" t="s">
        <v>215</v>
      </c>
      <c r="F61" s="474" t="s">
        <v>214</v>
      </c>
      <c r="G61" s="648" t="s">
        <v>937</v>
      </c>
      <c r="H61" s="648"/>
      <c r="I61" s="648"/>
      <c r="J61" s="649">
        <v>74183.44</v>
      </c>
      <c r="K61" s="650"/>
      <c r="L61" s="651"/>
      <c r="M61" s="652">
        <f t="shared" si="0"/>
        <v>0.99999245120241564</v>
      </c>
      <c r="N61" s="653"/>
      <c r="O61" s="654"/>
    </row>
    <row r="62" spans="3:15" ht="17.100000000000001" customHeight="1">
      <c r="C62" s="476"/>
      <c r="D62" s="476"/>
      <c r="E62" s="473" t="s">
        <v>213</v>
      </c>
      <c r="F62" s="474" t="s">
        <v>212</v>
      </c>
      <c r="G62" s="648" t="s">
        <v>938</v>
      </c>
      <c r="H62" s="648"/>
      <c r="I62" s="648"/>
      <c r="J62" s="649">
        <v>171706.37</v>
      </c>
      <c r="K62" s="650"/>
      <c r="L62" s="651"/>
      <c r="M62" s="652">
        <f t="shared" si="0"/>
        <v>0.99999633095913387</v>
      </c>
      <c r="N62" s="653"/>
      <c r="O62" s="654"/>
    </row>
    <row r="63" spans="3:15" ht="17.100000000000001" customHeight="1">
      <c r="C63" s="476"/>
      <c r="D63" s="476"/>
      <c r="E63" s="473" t="s">
        <v>211</v>
      </c>
      <c r="F63" s="474" t="s">
        <v>912</v>
      </c>
      <c r="G63" s="648" t="s">
        <v>939</v>
      </c>
      <c r="H63" s="648"/>
      <c r="I63" s="648"/>
      <c r="J63" s="649">
        <v>16197.19</v>
      </c>
      <c r="K63" s="650"/>
      <c r="L63" s="651"/>
      <c r="M63" s="652">
        <f t="shared" si="0"/>
        <v>0.99994999382639838</v>
      </c>
      <c r="N63" s="653"/>
      <c r="O63" s="654"/>
    </row>
    <row r="64" spans="3:15" ht="17.100000000000001" customHeight="1">
      <c r="C64" s="476"/>
      <c r="D64" s="476"/>
      <c r="E64" s="473" t="s">
        <v>203</v>
      </c>
      <c r="F64" s="474" t="s">
        <v>202</v>
      </c>
      <c r="G64" s="648" t="s">
        <v>940</v>
      </c>
      <c r="H64" s="648"/>
      <c r="I64" s="648"/>
      <c r="J64" s="649">
        <v>41149.67</v>
      </c>
      <c r="K64" s="650"/>
      <c r="L64" s="651"/>
      <c r="M64" s="652">
        <f t="shared" si="0"/>
        <v>0.99999198055893068</v>
      </c>
      <c r="N64" s="653"/>
      <c r="O64" s="654"/>
    </row>
    <row r="65" spans="3:15" ht="17.100000000000001" customHeight="1">
      <c r="C65" s="476"/>
      <c r="D65" s="476"/>
      <c r="E65" s="473" t="s">
        <v>201</v>
      </c>
      <c r="F65" s="474" t="s">
        <v>200</v>
      </c>
      <c r="G65" s="648" t="s">
        <v>941</v>
      </c>
      <c r="H65" s="648"/>
      <c r="I65" s="648"/>
      <c r="J65" s="649">
        <v>6313.66</v>
      </c>
      <c r="K65" s="650"/>
      <c r="L65" s="651"/>
      <c r="M65" s="652">
        <f t="shared" si="0"/>
        <v>0.999946151409566</v>
      </c>
      <c r="N65" s="653"/>
      <c r="O65" s="654"/>
    </row>
    <row r="66" spans="3:15" ht="17.100000000000001" customHeight="1">
      <c r="C66" s="476"/>
      <c r="D66" s="476"/>
      <c r="E66" s="473" t="s">
        <v>195</v>
      </c>
      <c r="F66" s="474" t="s">
        <v>194</v>
      </c>
      <c r="G66" s="648" t="s">
        <v>942</v>
      </c>
      <c r="H66" s="648"/>
      <c r="I66" s="648"/>
      <c r="J66" s="649">
        <v>9360</v>
      </c>
      <c r="K66" s="650"/>
      <c r="L66" s="651"/>
      <c r="M66" s="652">
        <f t="shared" si="0"/>
        <v>1</v>
      </c>
      <c r="N66" s="653"/>
      <c r="O66" s="654"/>
    </row>
    <row r="67" spans="3:15" ht="17.100000000000001" customHeight="1">
      <c r="C67" s="476"/>
      <c r="D67" s="476"/>
      <c r="E67" s="473" t="s">
        <v>191</v>
      </c>
      <c r="F67" s="474" t="s">
        <v>190</v>
      </c>
      <c r="G67" s="648" t="s">
        <v>943</v>
      </c>
      <c r="H67" s="648"/>
      <c r="I67" s="648"/>
      <c r="J67" s="649">
        <v>14055.46</v>
      </c>
      <c r="K67" s="650"/>
      <c r="L67" s="651"/>
      <c r="M67" s="652">
        <f t="shared" si="0"/>
        <v>0.99996158224245868</v>
      </c>
      <c r="N67" s="653"/>
      <c r="O67" s="654"/>
    </row>
    <row r="68" spans="3:15" ht="17.100000000000001" customHeight="1">
      <c r="C68" s="476"/>
      <c r="D68" s="476"/>
      <c r="E68" s="473" t="s">
        <v>185</v>
      </c>
      <c r="F68" s="474" t="s">
        <v>184</v>
      </c>
      <c r="G68" s="648" t="s">
        <v>699</v>
      </c>
      <c r="H68" s="648"/>
      <c r="I68" s="648"/>
      <c r="J68" s="649">
        <v>0</v>
      </c>
      <c r="K68" s="650"/>
      <c r="L68" s="651"/>
      <c r="M68" s="652">
        <v>0</v>
      </c>
      <c r="N68" s="653"/>
      <c r="O68" s="654"/>
    </row>
    <row r="69" spans="3:15" ht="17.100000000000001" customHeight="1">
      <c r="C69" s="476"/>
      <c r="D69" s="476"/>
      <c r="E69" s="473" t="s">
        <v>181</v>
      </c>
      <c r="F69" s="474" t="s">
        <v>180</v>
      </c>
      <c r="G69" s="648" t="s">
        <v>944</v>
      </c>
      <c r="H69" s="648"/>
      <c r="I69" s="648"/>
      <c r="J69" s="649">
        <v>5221.2</v>
      </c>
      <c r="K69" s="650"/>
      <c r="L69" s="651"/>
      <c r="M69" s="652">
        <f t="shared" si="0"/>
        <v>0.99984680199157405</v>
      </c>
      <c r="N69" s="653"/>
      <c r="O69" s="654"/>
    </row>
    <row r="70" spans="3:15" ht="17.100000000000001" customHeight="1">
      <c r="C70" s="476"/>
      <c r="D70" s="476"/>
      <c r="E70" s="473" t="s">
        <v>179</v>
      </c>
      <c r="F70" s="474" t="s">
        <v>178</v>
      </c>
      <c r="G70" s="648" t="s">
        <v>945</v>
      </c>
      <c r="H70" s="648"/>
      <c r="I70" s="648"/>
      <c r="J70" s="649">
        <v>460.4</v>
      </c>
      <c r="K70" s="650"/>
      <c r="L70" s="651"/>
      <c r="M70" s="652">
        <f t="shared" si="0"/>
        <v>0.99869848156182206</v>
      </c>
      <c r="N70" s="653"/>
      <c r="O70" s="654"/>
    </row>
    <row r="71" spans="3:15" ht="17.100000000000001" customHeight="1">
      <c r="C71" s="476"/>
      <c r="D71" s="476"/>
      <c r="E71" s="473" t="s">
        <v>177</v>
      </c>
      <c r="F71" s="474" t="s">
        <v>176</v>
      </c>
      <c r="G71" s="648" t="s">
        <v>864</v>
      </c>
      <c r="H71" s="648"/>
      <c r="I71" s="648"/>
      <c r="J71" s="649">
        <v>150</v>
      </c>
      <c r="K71" s="650"/>
      <c r="L71" s="651"/>
      <c r="M71" s="652">
        <f t="shared" ref="M71:M133" si="1">J71/G71</f>
        <v>1</v>
      </c>
      <c r="N71" s="653"/>
      <c r="O71" s="654"/>
    </row>
    <row r="72" spans="3:15" ht="17.100000000000001" customHeight="1">
      <c r="C72" s="476"/>
      <c r="D72" s="476"/>
      <c r="E72" s="473" t="s">
        <v>175</v>
      </c>
      <c r="F72" s="474" t="s">
        <v>174</v>
      </c>
      <c r="G72" s="648" t="s">
        <v>946</v>
      </c>
      <c r="H72" s="648"/>
      <c r="I72" s="648"/>
      <c r="J72" s="649">
        <v>14714.84</v>
      </c>
      <c r="K72" s="650"/>
      <c r="L72" s="651"/>
      <c r="M72" s="652">
        <f t="shared" si="1"/>
        <v>0.99998912674142038</v>
      </c>
      <c r="N72" s="653"/>
      <c r="O72" s="654"/>
    </row>
    <row r="73" spans="3:15" ht="17.100000000000001" customHeight="1">
      <c r="C73" s="476"/>
      <c r="D73" s="476"/>
      <c r="E73" s="473" t="s">
        <v>173</v>
      </c>
      <c r="F73" s="474" t="s">
        <v>919</v>
      </c>
      <c r="G73" s="648" t="s">
        <v>947</v>
      </c>
      <c r="H73" s="648"/>
      <c r="I73" s="648"/>
      <c r="J73" s="649">
        <v>766.57</v>
      </c>
      <c r="K73" s="650"/>
      <c r="L73" s="651"/>
      <c r="M73" s="652">
        <f t="shared" si="1"/>
        <v>0.99943937418513695</v>
      </c>
      <c r="N73" s="653"/>
      <c r="O73" s="654"/>
    </row>
    <row r="74" spans="3:15" ht="17.100000000000001" customHeight="1">
      <c r="C74" s="476"/>
      <c r="D74" s="476"/>
      <c r="E74" s="473" t="s">
        <v>171</v>
      </c>
      <c r="F74" s="474" t="s">
        <v>920</v>
      </c>
      <c r="G74" s="648" t="s">
        <v>948</v>
      </c>
      <c r="H74" s="648"/>
      <c r="I74" s="648"/>
      <c r="J74" s="649">
        <v>585.6</v>
      </c>
      <c r="K74" s="650"/>
      <c r="L74" s="651"/>
      <c r="M74" s="652">
        <f t="shared" si="1"/>
        <v>0.99931740614334474</v>
      </c>
      <c r="N74" s="653"/>
      <c r="O74" s="654"/>
    </row>
    <row r="75" spans="3:15" ht="17.100000000000001" customHeight="1">
      <c r="C75" s="476"/>
      <c r="D75" s="476"/>
      <c r="E75" s="473" t="s">
        <v>169</v>
      </c>
      <c r="F75" s="474" t="s">
        <v>921</v>
      </c>
      <c r="G75" s="648" t="s">
        <v>949</v>
      </c>
      <c r="H75" s="648"/>
      <c r="I75" s="648"/>
      <c r="J75" s="649">
        <v>1440.84</v>
      </c>
      <c r="K75" s="650"/>
      <c r="L75" s="651"/>
      <c r="M75" s="652">
        <f t="shared" si="1"/>
        <v>0.99988896599583621</v>
      </c>
      <c r="N75" s="653"/>
      <c r="O75" s="654"/>
    </row>
    <row r="76" spans="3:15" ht="20.100000000000001" customHeight="1">
      <c r="C76" s="476"/>
      <c r="D76" s="476"/>
      <c r="E76" s="473" t="s">
        <v>163</v>
      </c>
      <c r="F76" s="474" t="s">
        <v>162</v>
      </c>
      <c r="G76" s="648" t="s">
        <v>950</v>
      </c>
      <c r="H76" s="648"/>
      <c r="I76" s="648"/>
      <c r="J76" s="649">
        <v>17689.490000000002</v>
      </c>
      <c r="K76" s="650"/>
      <c r="L76" s="651"/>
      <c r="M76" s="652">
        <f t="shared" si="1"/>
        <v>0.99997117015262871</v>
      </c>
      <c r="N76" s="653"/>
      <c r="O76" s="654"/>
    </row>
    <row r="77" spans="3:15" ht="17.100000000000001" customHeight="1">
      <c r="C77" s="476"/>
      <c r="D77" s="476"/>
      <c r="E77" s="473" t="s">
        <v>161</v>
      </c>
      <c r="F77" s="474" t="s">
        <v>160</v>
      </c>
      <c r="G77" s="648" t="s">
        <v>951</v>
      </c>
      <c r="H77" s="648"/>
      <c r="I77" s="648"/>
      <c r="J77" s="649">
        <v>1509.69</v>
      </c>
      <c r="K77" s="650"/>
      <c r="L77" s="651"/>
      <c r="M77" s="652">
        <f t="shared" si="1"/>
        <v>0.99979470198675502</v>
      </c>
      <c r="N77" s="653"/>
      <c r="O77" s="654"/>
    </row>
    <row r="78" spans="3:15" ht="17.100000000000001" customHeight="1">
      <c r="C78" s="476"/>
      <c r="D78" s="476"/>
      <c r="E78" s="473" t="s">
        <v>157</v>
      </c>
      <c r="F78" s="474" t="s">
        <v>156</v>
      </c>
      <c r="G78" s="648" t="s">
        <v>952</v>
      </c>
      <c r="H78" s="648"/>
      <c r="I78" s="648"/>
      <c r="J78" s="649">
        <v>1588</v>
      </c>
      <c r="K78" s="650"/>
      <c r="L78" s="651"/>
      <c r="M78" s="652">
        <f t="shared" si="1"/>
        <v>1</v>
      </c>
      <c r="N78" s="653"/>
      <c r="O78" s="654"/>
    </row>
    <row r="79" spans="3:15" ht="17.100000000000001" customHeight="1">
      <c r="C79" s="476"/>
      <c r="D79" s="476"/>
      <c r="E79" s="473" t="s">
        <v>155</v>
      </c>
      <c r="F79" s="474" t="s">
        <v>154</v>
      </c>
      <c r="G79" s="648" t="s">
        <v>953</v>
      </c>
      <c r="H79" s="648"/>
      <c r="I79" s="648"/>
      <c r="J79" s="649">
        <v>6146.91</v>
      </c>
      <c r="K79" s="650"/>
      <c r="L79" s="651"/>
      <c r="M79" s="652">
        <f t="shared" si="1"/>
        <v>0.99998535871156657</v>
      </c>
      <c r="N79" s="653"/>
      <c r="O79" s="654"/>
    </row>
    <row r="80" spans="3:15" ht="17.100000000000001" customHeight="1">
      <c r="C80" s="476"/>
      <c r="D80" s="476"/>
      <c r="E80" s="473" t="s">
        <v>147</v>
      </c>
      <c r="F80" s="474" t="s">
        <v>146</v>
      </c>
      <c r="G80" s="648" t="s">
        <v>954</v>
      </c>
      <c r="H80" s="648"/>
      <c r="I80" s="648"/>
      <c r="J80" s="649">
        <v>60</v>
      </c>
      <c r="K80" s="650"/>
      <c r="L80" s="651"/>
      <c r="M80" s="652">
        <f t="shared" si="1"/>
        <v>1</v>
      </c>
      <c r="N80" s="653"/>
      <c r="O80" s="654"/>
    </row>
    <row r="81" spans="3:15" ht="17.100000000000001" customHeight="1">
      <c r="C81" s="476"/>
      <c r="D81" s="476"/>
      <c r="E81" s="473" t="s">
        <v>143</v>
      </c>
      <c r="F81" s="474" t="s">
        <v>142</v>
      </c>
      <c r="G81" s="648" t="s">
        <v>955</v>
      </c>
      <c r="H81" s="648"/>
      <c r="I81" s="648"/>
      <c r="J81" s="649">
        <v>1890</v>
      </c>
      <c r="K81" s="650"/>
      <c r="L81" s="651"/>
      <c r="M81" s="652">
        <f t="shared" si="1"/>
        <v>1</v>
      </c>
      <c r="N81" s="653"/>
      <c r="O81" s="654"/>
    </row>
    <row r="82" spans="3:15" ht="17.100000000000001" customHeight="1">
      <c r="C82" s="476"/>
      <c r="D82" s="476"/>
      <c r="E82" s="473" t="s">
        <v>137</v>
      </c>
      <c r="F82" s="474" t="s">
        <v>445</v>
      </c>
      <c r="G82" s="648" t="s">
        <v>956</v>
      </c>
      <c r="H82" s="648"/>
      <c r="I82" s="648"/>
      <c r="J82" s="649">
        <v>1500</v>
      </c>
      <c r="K82" s="650"/>
      <c r="L82" s="651"/>
      <c r="M82" s="652">
        <f t="shared" si="1"/>
        <v>1</v>
      </c>
      <c r="N82" s="653"/>
      <c r="O82" s="654"/>
    </row>
    <row r="83" spans="3:15" ht="27.75" customHeight="1">
      <c r="C83" s="476"/>
      <c r="D83" s="476"/>
      <c r="E83" s="473" t="s">
        <v>135</v>
      </c>
      <c r="F83" s="474" t="s">
        <v>134</v>
      </c>
      <c r="G83" s="648" t="s">
        <v>957</v>
      </c>
      <c r="H83" s="648"/>
      <c r="I83" s="648"/>
      <c r="J83" s="649">
        <v>602.72</v>
      </c>
      <c r="K83" s="650"/>
      <c r="L83" s="651"/>
      <c r="M83" s="652">
        <f t="shared" si="1"/>
        <v>0.9995356550580432</v>
      </c>
      <c r="N83" s="653"/>
      <c r="O83" s="654"/>
    </row>
    <row r="84" spans="3:15" ht="17.100000000000001" customHeight="1">
      <c r="C84" s="476"/>
      <c r="D84" s="476"/>
      <c r="E84" s="473" t="s">
        <v>133</v>
      </c>
      <c r="F84" s="474" t="s">
        <v>132</v>
      </c>
      <c r="G84" s="648" t="s">
        <v>958</v>
      </c>
      <c r="H84" s="648"/>
      <c r="I84" s="648"/>
      <c r="J84" s="649">
        <v>2443.85</v>
      </c>
      <c r="K84" s="650"/>
      <c r="L84" s="651"/>
      <c r="M84" s="652">
        <f t="shared" si="1"/>
        <v>0.99993862520458265</v>
      </c>
      <c r="N84" s="653"/>
      <c r="O84" s="654"/>
    </row>
    <row r="85" spans="3:15" ht="17.100000000000001" customHeight="1">
      <c r="C85" s="490" t="s">
        <v>97</v>
      </c>
      <c r="D85" s="490"/>
      <c r="E85" s="490"/>
      <c r="F85" s="491" t="s">
        <v>96</v>
      </c>
      <c r="G85" s="633" t="s">
        <v>959</v>
      </c>
      <c r="H85" s="633"/>
      <c r="I85" s="633"/>
      <c r="J85" s="634">
        <v>6446939.3799999999</v>
      </c>
      <c r="K85" s="635"/>
      <c r="L85" s="636"/>
      <c r="M85" s="546">
        <f t="shared" si="1"/>
        <v>0.90536995741617599</v>
      </c>
      <c r="N85" s="547"/>
      <c r="O85" s="548"/>
    </row>
    <row r="86" spans="3:15" ht="17.100000000000001" customHeight="1">
      <c r="C86" s="466"/>
      <c r="D86" s="492" t="s">
        <v>723</v>
      </c>
      <c r="E86" s="468"/>
      <c r="F86" s="493" t="s">
        <v>724</v>
      </c>
      <c r="G86" s="637" t="s">
        <v>960</v>
      </c>
      <c r="H86" s="637"/>
      <c r="I86" s="637"/>
      <c r="J86" s="638">
        <v>486843.16</v>
      </c>
      <c r="K86" s="639"/>
      <c r="L86" s="640"/>
      <c r="M86" s="641">
        <f t="shared" si="1"/>
        <v>0.93262293229121762</v>
      </c>
      <c r="N86" s="642"/>
      <c r="O86" s="643"/>
    </row>
    <row r="87" spans="3:15" ht="17.100000000000001" customHeight="1">
      <c r="C87" s="476"/>
      <c r="D87" s="476"/>
      <c r="E87" s="473" t="s">
        <v>215</v>
      </c>
      <c r="F87" s="474" t="s">
        <v>214</v>
      </c>
      <c r="G87" s="648" t="s">
        <v>961</v>
      </c>
      <c r="H87" s="648"/>
      <c r="I87" s="648"/>
      <c r="J87" s="649">
        <v>303655.78999999998</v>
      </c>
      <c r="K87" s="650"/>
      <c r="L87" s="651"/>
      <c r="M87" s="652">
        <f t="shared" si="1"/>
        <v>0.9820374179360305</v>
      </c>
      <c r="N87" s="653"/>
      <c r="O87" s="654"/>
    </row>
    <row r="88" spans="3:15" ht="17.100000000000001" customHeight="1">
      <c r="C88" s="476"/>
      <c r="D88" s="476"/>
      <c r="E88" s="473" t="s">
        <v>211</v>
      </c>
      <c r="F88" s="474" t="s">
        <v>912</v>
      </c>
      <c r="G88" s="648" t="s">
        <v>962</v>
      </c>
      <c r="H88" s="648"/>
      <c r="I88" s="648"/>
      <c r="J88" s="649">
        <v>17365.669999999998</v>
      </c>
      <c r="K88" s="650"/>
      <c r="L88" s="651"/>
      <c r="M88" s="652">
        <f t="shared" si="1"/>
        <v>0.99119121004566202</v>
      </c>
      <c r="N88" s="653"/>
      <c r="O88" s="654"/>
    </row>
    <row r="89" spans="3:15" ht="17.100000000000001" customHeight="1">
      <c r="C89" s="476"/>
      <c r="D89" s="476"/>
      <c r="E89" s="473" t="s">
        <v>203</v>
      </c>
      <c r="F89" s="474" t="s">
        <v>202</v>
      </c>
      <c r="G89" s="648" t="s">
        <v>963</v>
      </c>
      <c r="H89" s="648"/>
      <c r="I89" s="648"/>
      <c r="J89" s="649">
        <v>59554.42</v>
      </c>
      <c r="K89" s="650"/>
      <c r="L89" s="651"/>
      <c r="M89" s="652">
        <f t="shared" si="1"/>
        <v>0.98714437261727161</v>
      </c>
      <c r="N89" s="653"/>
      <c r="O89" s="654"/>
    </row>
    <row r="90" spans="3:15" ht="17.100000000000001" customHeight="1">
      <c r="C90" s="476"/>
      <c r="D90" s="476"/>
      <c r="E90" s="473" t="s">
        <v>201</v>
      </c>
      <c r="F90" s="474" t="s">
        <v>200</v>
      </c>
      <c r="G90" s="648" t="s">
        <v>964</v>
      </c>
      <c r="H90" s="648"/>
      <c r="I90" s="648"/>
      <c r="J90" s="649">
        <v>9175.16</v>
      </c>
      <c r="K90" s="650"/>
      <c r="L90" s="651"/>
      <c r="M90" s="652">
        <f t="shared" si="1"/>
        <v>0.9760808510638298</v>
      </c>
      <c r="N90" s="653"/>
      <c r="O90" s="654"/>
    </row>
    <row r="91" spans="3:15" ht="17.100000000000001" customHeight="1">
      <c r="C91" s="476"/>
      <c r="D91" s="476"/>
      <c r="E91" s="473" t="s">
        <v>195</v>
      </c>
      <c r="F91" s="474" t="s">
        <v>194</v>
      </c>
      <c r="G91" s="648" t="s">
        <v>965</v>
      </c>
      <c r="H91" s="648"/>
      <c r="I91" s="648"/>
      <c r="J91" s="649">
        <v>82699.98</v>
      </c>
      <c r="K91" s="650"/>
      <c r="L91" s="651"/>
      <c r="M91" s="652">
        <f t="shared" si="1"/>
        <v>0.8966808704420518</v>
      </c>
      <c r="N91" s="653"/>
      <c r="O91" s="654"/>
    </row>
    <row r="92" spans="3:15" ht="17.100000000000001" customHeight="1">
      <c r="C92" s="476"/>
      <c r="D92" s="476"/>
      <c r="E92" s="473" t="s">
        <v>191</v>
      </c>
      <c r="F92" s="474" t="s">
        <v>190</v>
      </c>
      <c r="G92" s="648" t="s">
        <v>966</v>
      </c>
      <c r="H92" s="648"/>
      <c r="I92" s="648"/>
      <c r="J92" s="649">
        <v>200</v>
      </c>
      <c r="K92" s="650"/>
      <c r="L92" s="651"/>
      <c r="M92" s="652">
        <f t="shared" si="1"/>
        <v>2.6666666666666668E-2</v>
      </c>
      <c r="N92" s="653"/>
      <c r="O92" s="654"/>
    </row>
    <row r="93" spans="3:15" ht="17.100000000000001" customHeight="1">
      <c r="C93" s="476"/>
      <c r="D93" s="476"/>
      <c r="E93" s="473" t="s">
        <v>181</v>
      </c>
      <c r="F93" s="474" t="s">
        <v>180</v>
      </c>
      <c r="G93" s="648" t="s">
        <v>703</v>
      </c>
      <c r="H93" s="648"/>
      <c r="I93" s="648"/>
      <c r="J93" s="649">
        <v>2000</v>
      </c>
      <c r="K93" s="650"/>
      <c r="L93" s="651"/>
      <c r="M93" s="652">
        <f t="shared" si="1"/>
        <v>1</v>
      </c>
      <c r="N93" s="653"/>
      <c r="O93" s="654"/>
    </row>
    <row r="94" spans="3:15" ht="17.100000000000001" customHeight="1">
      <c r="C94" s="476"/>
      <c r="D94" s="476"/>
      <c r="E94" s="473" t="s">
        <v>175</v>
      </c>
      <c r="F94" s="474" t="s">
        <v>174</v>
      </c>
      <c r="G94" s="648" t="s">
        <v>967</v>
      </c>
      <c r="H94" s="648"/>
      <c r="I94" s="648"/>
      <c r="J94" s="649">
        <v>1341.79</v>
      </c>
      <c r="K94" s="650"/>
      <c r="L94" s="651"/>
      <c r="M94" s="652">
        <f t="shared" si="1"/>
        <v>0.10437884091793076</v>
      </c>
      <c r="N94" s="653"/>
      <c r="O94" s="654"/>
    </row>
    <row r="95" spans="3:15" ht="17.100000000000001" customHeight="1">
      <c r="C95" s="476"/>
      <c r="D95" s="476"/>
      <c r="E95" s="473" t="s">
        <v>167</v>
      </c>
      <c r="F95" s="474" t="s">
        <v>968</v>
      </c>
      <c r="G95" s="648" t="s">
        <v>743</v>
      </c>
      <c r="H95" s="648"/>
      <c r="I95" s="648"/>
      <c r="J95" s="649">
        <v>80</v>
      </c>
      <c r="K95" s="650"/>
      <c r="L95" s="651"/>
      <c r="M95" s="652">
        <f t="shared" si="1"/>
        <v>0.4</v>
      </c>
      <c r="N95" s="653"/>
      <c r="O95" s="654"/>
    </row>
    <row r="96" spans="3:15" ht="22.5" customHeight="1">
      <c r="C96" s="476"/>
      <c r="D96" s="476"/>
      <c r="E96" s="473" t="s">
        <v>163</v>
      </c>
      <c r="F96" s="474" t="s">
        <v>162</v>
      </c>
      <c r="G96" s="648" t="s">
        <v>793</v>
      </c>
      <c r="H96" s="648"/>
      <c r="I96" s="648"/>
      <c r="J96" s="649">
        <v>1700</v>
      </c>
      <c r="K96" s="650"/>
      <c r="L96" s="651"/>
      <c r="M96" s="652">
        <f t="shared" si="1"/>
        <v>1</v>
      </c>
      <c r="N96" s="653"/>
      <c r="O96" s="654"/>
    </row>
    <row r="97" spans="3:15" ht="17.100000000000001" customHeight="1">
      <c r="C97" s="476"/>
      <c r="D97" s="476"/>
      <c r="E97" s="473" t="s">
        <v>161</v>
      </c>
      <c r="F97" s="474" t="s">
        <v>160</v>
      </c>
      <c r="G97" s="648" t="s">
        <v>743</v>
      </c>
      <c r="H97" s="648"/>
      <c r="I97" s="648"/>
      <c r="J97" s="649">
        <v>200</v>
      </c>
      <c r="K97" s="650"/>
      <c r="L97" s="651"/>
      <c r="M97" s="652">
        <f t="shared" si="1"/>
        <v>1</v>
      </c>
      <c r="N97" s="653"/>
      <c r="O97" s="654"/>
    </row>
    <row r="98" spans="3:15" ht="17.100000000000001" customHeight="1">
      <c r="C98" s="476"/>
      <c r="D98" s="476"/>
      <c r="E98" s="473" t="s">
        <v>155</v>
      </c>
      <c r="F98" s="474" t="s">
        <v>154</v>
      </c>
      <c r="G98" s="648" t="s">
        <v>969</v>
      </c>
      <c r="H98" s="648"/>
      <c r="I98" s="648"/>
      <c r="J98" s="649">
        <v>8870.35</v>
      </c>
      <c r="K98" s="650"/>
      <c r="L98" s="651"/>
      <c r="M98" s="652">
        <f t="shared" si="1"/>
        <v>0.99992672753917267</v>
      </c>
      <c r="N98" s="653"/>
      <c r="O98" s="654"/>
    </row>
    <row r="99" spans="3:15" ht="26.25" customHeight="1">
      <c r="C99" s="476"/>
      <c r="D99" s="476"/>
      <c r="E99" s="473" t="s">
        <v>135</v>
      </c>
      <c r="F99" s="474" t="s">
        <v>134</v>
      </c>
      <c r="G99" s="648" t="s">
        <v>699</v>
      </c>
      <c r="H99" s="648"/>
      <c r="I99" s="648"/>
      <c r="J99" s="649">
        <v>0</v>
      </c>
      <c r="K99" s="650"/>
      <c r="L99" s="651"/>
      <c r="M99" s="652">
        <v>0</v>
      </c>
      <c r="N99" s="653"/>
      <c r="O99" s="654"/>
    </row>
    <row r="100" spans="3:15" ht="17.100000000000001" customHeight="1">
      <c r="C100" s="466"/>
      <c r="D100" s="492" t="s">
        <v>970</v>
      </c>
      <c r="E100" s="468"/>
      <c r="F100" s="493" t="s">
        <v>971</v>
      </c>
      <c r="G100" s="637" t="s">
        <v>972</v>
      </c>
      <c r="H100" s="637"/>
      <c r="I100" s="637"/>
      <c r="J100" s="638">
        <v>329100.84000000003</v>
      </c>
      <c r="K100" s="639"/>
      <c r="L100" s="640"/>
      <c r="M100" s="641">
        <f t="shared" si="1"/>
        <v>0.93269332577582553</v>
      </c>
      <c r="N100" s="642"/>
      <c r="O100" s="643"/>
    </row>
    <row r="101" spans="3:15" ht="17.100000000000001" customHeight="1">
      <c r="C101" s="476"/>
      <c r="D101" s="476"/>
      <c r="E101" s="473" t="s">
        <v>225</v>
      </c>
      <c r="F101" s="474" t="s">
        <v>901</v>
      </c>
      <c r="G101" s="648" t="s">
        <v>973</v>
      </c>
      <c r="H101" s="648"/>
      <c r="I101" s="648"/>
      <c r="J101" s="649">
        <v>310454.01</v>
      </c>
      <c r="K101" s="650"/>
      <c r="L101" s="651"/>
      <c r="M101" s="652">
        <f t="shared" si="1"/>
        <v>0.95819138888888888</v>
      </c>
      <c r="N101" s="653"/>
      <c r="O101" s="654"/>
    </row>
    <row r="102" spans="3:15" ht="17.100000000000001" customHeight="1">
      <c r="C102" s="476"/>
      <c r="D102" s="476"/>
      <c r="E102" s="473" t="s">
        <v>191</v>
      </c>
      <c r="F102" s="474" t="s">
        <v>190</v>
      </c>
      <c r="G102" s="648" t="s">
        <v>974</v>
      </c>
      <c r="H102" s="648"/>
      <c r="I102" s="648"/>
      <c r="J102" s="649">
        <v>2785.17</v>
      </c>
      <c r="K102" s="650"/>
      <c r="L102" s="651"/>
      <c r="M102" s="652">
        <f t="shared" si="1"/>
        <v>0.57426185567010313</v>
      </c>
      <c r="N102" s="653"/>
      <c r="O102" s="654"/>
    </row>
    <row r="103" spans="3:15" ht="17.100000000000001" customHeight="1">
      <c r="C103" s="476"/>
      <c r="D103" s="476"/>
      <c r="E103" s="473" t="s">
        <v>179</v>
      </c>
      <c r="F103" s="474" t="s">
        <v>178</v>
      </c>
      <c r="G103" s="648" t="s">
        <v>705</v>
      </c>
      <c r="H103" s="648"/>
      <c r="I103" s="648"/>
      <c r="J103" s="649">
        <v>2228.83</v>
      </c>
      <c r="K103" s="650"/>
      <c r="L103" s="651"/>
      <c r="M103" s="652">
        <f t="shared" si="1"/>
        <v>0.74294333333333329</v>
      </c>
      <c r="N103" s="653"/>
      <c r="O103" s="654"/>
    </row>
    <row r="104" spans="3:15" ht="17.100000000000001" customHeight="1">
      <c r="C104" s="476"/>
      <c r="D104" s="476"/>
      <c r="E104" s="473" t="s">
        <v>175</v>
      </c>
      <c r="F104" s="474" t="s">
        <v>174</v>
      </c>
      <c r="G104" s="648" t="s">
        <v>826</v>
      </c>
      <c r="H104" s="648"/>
      <c r="I104" s="648"/>
      <c r="J104" s="649">
        <v>7520.9</v>
      </c>
      <c r="K104" s="650"/>
      <c r="L104" s="651"/>
      <c r="M104" s="652">
        <f t="shared" si="1"/>
        <v>0.83565555555555548</v>
      </c>
      <c r="N104" s="653"/>
      <c r="O104" s="654"/>
    </row>
    <row r="105" spans="3:15" ht="17.100000000000001" customHeight="1">
      <c r="C105" s="476"/>
      <c r="D105" s="476"/>
      <c r="E105" s="473" t="s">
        <v>171</v>
      </c>
      <c r="F105" s="474" t="s">
        <v>920</v>
      </c>
      <c r="G105" s="648" t="s">
        <v>889</v>
      </c>
      <c r="H105" s="648"/>
      <c r="I105" s="648"/>
      <c r="J105" s="649">
        <v>2000.82</v>
      </c>
      <c r="K105" s="650"/>
      <c r="L105" s="651"/>
      <c r="M105" s="652">
        <f t="shared" si="1"/>
        <v>0.80032799999999993</v>
      </c>
      <c r="N105" s="653"/>
      <c r="O105" s="654"/>
    </row>
    <row r="106" spans="3:15" ht="17.100000000000001" customHeight="1">
      <c r="C106" s="476"/>
      <c r="D106" s="476"/>
      <c r="E106" s="473" t="s">
        <v>161</v>
      </c>
      <c r="F106" s="474" t="s">
        <v>160</v>
      </c>
      <c r="G106" s="648" t="s">
        <v>802</v>
      </c>
      <c r="H106" s="648"/>
      <c r="I106" s="648"/>
      <c r="J106" s="649">
        <v>0</v>
      </c>
      <c r="K106" s="650"/>
      <c r="L106" s="651"/>
      <c r="M106" s="652">
        <f t="shared" si="1"/>
        <v>0</v>
      </c>
      <c r="N106" s="653"/>
      <c r="O106" s="654"/>
    </row>
    <row r="107" spans="3:15" ht="17.100000000000001" customHeight="1">
      <c r="C107" s="476"/>
      <c r="D107" s="476"/>
      <c r="E107" s="473" t="s">
        <v>159</v>
      </c>
      <c r="F107" s="474" t="s">
        <v>158</v>
      </c>
      <c r="G107" s="648" t="s">
        <v>975</v>
      </c>
      <c r="H107" s="648"/>
      <c r="I107" s="648"/>
      <c r="J107" s="649">
        <v>3568.33</v>
      </c>
      <c r="K107" s="650"/>
      <c r="L107" s="651"/>
      <c r="M107" s="652">
        <f t="shared" si="1"/>
        <v>0.5947216666666667</v>
      </c>
      <c r="N107" s="653"/>
      <c r="O107" s="654"/>
    </row>
    <row r="108" spans="3:15" ht="17.100000000000001" customHeight="1">
      <c r="C108" s="476"/>
      <c r="D108" s="476"/>
      <c r="E108" s="473" t="s">
        <v>137</v>
      </c>
      <c r="F108" s="474" t="s">
        <v>445</v>
      </c>
      <c r="G108" s="648" t="s">
        <v>802</v>
      </c>
      <c r="H108" s="648"/>
      <c r="I108" s="648"/>
      <c r="J108" s="649">
        <v>0</v>
      </c>
      <c r="K108" s="650"/>
      <c r="L108" s="651"/>
      <c r="M108" s="652">
        <f t="shared" si="1"/>
        <v>0</v>
      </c>
      <c r="N108" s="653"/>
      <c r="O108" s="654"/>
    </row>
    <row r="109" spans="3:15" ht="23.25" customHeight="1">
      <c r="C109" s="476"/>
      <c r="D109" s="476"/>
      <c r="E109" s="473" t="s">
        <v>135</v>
      </c>
      <c r="F109" s="474" t="s">
        <v>134</v>
      </c>
      <c r="G109" s="648" t="s">
        <v>932</v>
      </c>
      <c r="H109" s="648"/>
      <c r="I109" s="648"/>
      <c r="J109" s="649">
        <v>300</v>
      </c>
      <c r="K109" s="650"/>
      <c r="L109" s="651"/>
      <c r="M109" s="652">
        <f t="shared" si="1"/>
        <v>0.25</v>
      </c>
      <c r="N109" s="653"/>
      <c r="O109" s="654"/>
    </row>
    <row r="110" spans="3:15" ht="19.5" customHeight="1">
      <c r="C110" s="476"/>
      <c r="D110" s="476"/>
      <c r="E110" s="473" t="s">
        <v>133</v>
      </c>
      <c r="F110" s="474" t="s">
        <v>132</v>
      </c>
      <c r="G110" s="648" t="s">
        <v>882</v>
      </c>
      <c r="H110" s="648"/>
      <c r="I110" s="648"/>
      <c r="J110" s="649">
        <v>242.78</v>
      </c>
      <c r="K110" s="650"/>
      <c r="L110" s="651"/>
      <c r="M110" s="652">
        <f t="shared" si="1"/>
        <v>0.80926666666666669</v>
      </c>
      <c r="N110" s="653"/>
      <c r="O110" s="654"/>
    </row>
    <row r="111" spans="3:15" ht="17.100000000000001" customHeight="1">
      <c r="C111" s="466"/>
      <c r="D111" s="492" t="s">
        <v>253</v>
      </c>
      <c r="E111" s="468"/>
      <c r="F111" s="493" t="s">
        <v>726</v>
      </c>
      <c r="G111" s="637" t="s">
        <v>976</v>
      </c>
      <c r="H111" s="637"/>
      <c r="I111" s="637"/>
      <c r="J111" s="638">
        <v>5345697.97</v>
      </c>
      <c r="K111" s="639"/>
      <c r="L111" s="640"/>
      <c r="M111" s="641">
        <f t="shared" si="1"/>
        <v>0.89946247434468951</v>
      </c>
      <c r="N111" s="642"/>
      <c r="O111" s="643"/>
    </row>
    <row r="112" spans="3:15" ht="17.100000000000001" customHeight="1">
      <c r="C112" s="476"/>
      <c r="D112" s="476"/>
      <c r="E112" s="473" t="s">
        <v>227</v>
      </c>
      <c r="F112" s="474" t="s">
        <v>909</v>
      </c>
      <c r="G112" s="648" t="s">
        <v>977</v>
      </c>
      <c r="H112" s="648"/>
      <c r="I112" s="648"/>
      <c r="J112" s="649">
        <v>12319.35</v>
      </c>
      <c r="K112" s="650"/>
      <c r="L112" s="651"/>
      <c r="M112" s="652">
        <f t="shared" si="1"/>
        <v>0.57299302325581392</v>
      </c>
      <c r="N112" s="653"/>
      <c r="O112" s="654"/>
    </row>
    <row r="113" spans="3:15" ht="17.100000000000001" customHeight="1">
      <c r="C113" s="476"/>
      <c r="D113" s="476"/>
      <c r="E113" s="473" t="s">
        <v>215</v>
      </c>
      <c r="F113" s="474" t="s">
        <v>214</v>
      </c>
      <c r="G113" s="648" t="s">
        <v>978</v>
      </c>
      <c r="H113" s="648"/>
      <c r="I113" s="648"/>
      <c r="J113" s="649">
        <v>2786599.47</v>
      </c>
      <c r="K113" s="650"/>
      <c r="L113" s="651"/>
      <c r="M113" s="652">
        <f t="shared" si="1"/>
        <v>0.9791057094248693</v>
      </c>
      <c r="N113" s="653"/>
      <c r="O113" s="654"/>
    </row>
    <row r="114" spans="3:15" ht="17.100000000000001" customHeight="1">
      <c r="C114" s="476"/>
      <c r="D114" s="476"/>
      <c r="E114" s="473" t="s">
        <v>211</v>
      </c>
      <c r="F114" s="474" t="s">
        <v>912</v>
      </c>
      <c r="G114" s="648" t="s">
        <v>979</v>
      </c>
      <c r="H114" s="648"/>
      <c r="I114" s="648"/>
      <c r="J114" s="649">
        <v>185950.99</v>
      </c>
      <c r="K114" s="650"/>
      <c r="L114" s="651"/>
      <c r="M114" s="652">
        <f t="shared" si="1"/>
        <v>0.98386767195767189</v>
      </c>
      <c r="N114" s="653"/>
      <c r="O114" s="654"/>
    </row>
    <row r="115" spans="3:15" ht="17.100000000000001" customHeight="1">
      <c r="C115" s="476"/>
      <c r="D115" s="476"/>
      <c r="E115" s="473" t="s">
        <v>203</v>
      </c>
      <c r="F115" s="474" t="s">
        <v>202</v>
      </c>
      <c r="G115" s="648" t="s">
        <v>980</v>
      </c>
      <c r="H115" s="648"/>
      <c r="I115" s="648"/>
      <c r="J115" s="649">
        <v>431114.11</v>
      </c>
      <c r="K115" s="650"/>
      <c r="L115" s="651"/>
      <c r="M115" s="652">
        <f t="shared" si="1"/>
        <v>0.9919790842153704</v>
      </c>
      <c r="N115" s="653"/>
      <c r="O115" s="654"/>
    </row>
    <row r="116" spans="3:15" ht="17.100000000000001" customHeight="1">
      <c r="C116" s="476"/>
      <c r="D116" s="476"/>
      <c r="E116" s="473" t="s">
        <v>201</v>
      </c>
      <c r="F116" s="474" t="s">
        <v>200</v>
      </c>
      <c r="G116" s="648" t="s">
        <v>981</v>
      </c>
      <c r="H116" s="648"/>
      <c r="I116" s="648"/>
      <c r="J116" s="649">
        <v>70218.210000000006</v>
      </c>
      <c r="K116" s="650"/>
      <c r="L116" s="651"/>
      <c r="M116" s="652">
        <f t="shared" si="1"/>
        <v>0.9752529166666668</v>
      </c>
      <c r="N116" s="653"/>
      <c r="O116" s="654"/>
    </row>
    <row r="117" spans="3:15" ht="17.100000000000001" customHeight="1">
      <c r="C117" s="476"/>
      <c r="D117" s="476"/>
      <c r="E117" s="473" t="s">
        <v>195</v>
      </c>
      <c r="F117" s="474" t="s">
        <v>194</v>
      </c>
      <c r="G117" s="648" t="s">
        <v>982</v>
      </c>
      <c r="H117" s="648"/>
      <c r="I117" s="648"/>
      <c r="J117" s="649">
        <v>33511.589999999997</v>
      </c>
      <c r="K117" s="650"/>
      <c r="L117" s="651"/>
      <c r="M117" s="652">
        <f t="shared" si="1"/>
        <v>0.83114062499999997</v>
      </c>
      <c r="N117" s="653"/>
      <c r="O117" s="654"/>
    </row>
    <row r="118" spans="3:15" ht="17.100000000000001" customHeight="1">
      <c r="C118" s="476"/>
      <c r="D118" s="476"/>
      <c r="E118" s="473" t="s">
        <v>191</v>
      </c>
      <c r="F118" s="474" t="s">
        <v>190</v>
      </c>
      <c r="G118" s="648" t="s">
        <v>983</v>
      </c>
      <c r="H118" s="648"/>
      <c r="I118" s="648"/>
      <c r="J118" s="649">
        <v>962118.6</v>
      </c>
      <c r="K118" s="650"/>
      <c r="L118" s="651"/>
      <c r="M118" s="652">
        <f t="shared" si="1"/>
        <v>0.75761068650595542</v>
      </c>
      <c r="N118" s="653"/>
      <c r="O118" s="654"/>
    </row>
    <row r="119" spans="3:15" ht="17.100000000000001" customHeight="1">
      <c r="C119" s="476"/>
      <c r="D119" s="476"/>
      <c r="E119" s="473" t="s">
        <v>185</v>
      </c>
      <c r="F119" s="474" t="s">
        <v>184</v>
      </c>
      <c r="G119" s="648" t="s">
        <v>705</v>
      </c>
      <c r="H119" s="648"/>
      <c r="I119" s="648"/>
      <c r="J119" s="649">
        <v>2231.65</v>
      </c>
      <c r="K119" s="650"/>
      <c r="L119" s="651"/>
      <c r="M119" s="652">
        <f t="shared" si="1"/>
        <v>0.74388333333333334</v>
      </c>
      <c r="N119" s="653"/>
      <c r="O119" s="654"/>
    </row>
    <row r="120" spans="3:15" ht="17.100000000000001" customHeight="1">
      <c r="C120" s="476"/>
      <c r="D120" s="476"/>
      <c r="E120" s="473" t="s">
        <v>181</v>
      </c>
      <c r="F120" s="474" t="s">
        <v>180</v>
      </c>
      <c r="G120" s="648" t="s">
        <v>984</v>
      </c>
      <c r="H120" s="648"/>
      <c r="I120" s="648"/>
      <c r="J120" s="649">
        <v>131873.31</v>
      </c>
      <c r="K120" s="650"/>
      <c r="L120" s="651"/>
      <c r="M120" s="652">
        <f t="shared" si="1"/>
        <v>0.73262949999999993</v>
      </c>
      <c r="N120" s="653"/>
      <c r="O120" s="654"/>
    </row>
    <row r="121" spans="3:15" ht="17.100000000000001" customHeight="1">
      <c r="C121" s="476"/>
      <c r="D121" s="476"/>
      <c r="E121" s="473" t="s">
        <v>179</v>
      </c>
      <c r="F121" s="474" t="s">
        <v>178</v>
      </c>
      <c r="G121" s="648" t="s">
        <v>985</v>
      </c>
      <c r="H121" s="648"/>
      <c r="I121" s="648"/>
      <c r="J121" s="649">
        <v>38982.81</v>
      </c>
      <c r="K121" s="650"/>
      <c r="L121" s="651"/>
      <c r="M121" s="652">
        <f t="shared" si="1"/>
        <v>0.97457024999999997</v>
      </c>
      <c r="N121" s="653"/>
      <c r="O121" s="654"/>
    </row>
    <row r="122" spans="3:15" ht="17.100000000000001" customHeight="1">
      <c r="C122" s="476"/>
      <c r="D122" s="476"/>
      <c r="E122" s="473" t="s">
        <v>177</v>
      </c>
      <c r="F122" s="474" t="s">
        <v>176</v>
      </c>
      <c r="G122" s="648" t="s">
        <v>703</v>
      </c>
      <c r="H122" s="648"/>
      <c r="I122" s="648"/>
      <c r="J122" s="649">
        <v>1210</v>
      </c>
      <c r="K122" s="650"/>
      <c r="L122" s="651"/>
      <c r="M122" s="652">
        <f t="shared" si="1"/>
        <v>0.60499999999999998</v>
      </c>
      <c r="N122" s="653"/>
      <c r="O122" s="654"/>
    </row>
    <row r="123" spans="3:15" ht="17.100000000000001" customHeight="1">
      <c r="C123" s="476"/>
      <c r="D123" s="476"/>
      <c r="E123" s="473" t="s">
        <v>175</v>
      </c>
      <c r="F123" s="474" t="s">
        <v>174</v>
      </c>
      <c r="G123" s="648" t="s">
        <v>986</v>
      </c>
      <c r="H123" s="648"/>
      <c r="I123" s="648"/>
      <c r="J123" s="649">
        <v>220363.06</v>
      </c>
      <c r="K123" s="650"/>
      <c r="L123" s="651"/>
      <c r="M123" s="652">
        <f t="shared" si="1"/>
        <v>0.75987262068965511</v>
      </c>
      <c r="N123" s="653"/>
      <c r="O123" s="654"/>
    </row>
    <row r="124" spans="3:15" ht="17.100000000000001" customHeight="1">
      <c r="C124" s="476"/>
      <c r="D124" s="476"/>
      <c r="E124" s="473" t="s">
        <v>173</v>
      </c>
      <c r="F124" s="474" t="s">
        <v>919</v>
      </c>
      <c r="G124" s="648" t="s">
        <v>987</v>
      </c>
      <c r="H124" s="648"/>
      <c r="I124" s="648"/>
      <c r="J124" s="649">
        <v>11542.15</v>
      </c>
      <c r="K124" s="650"/>
      <c r="L124" s="651"/>
      <c r="M124" s="652">
        <f t="shared" si="1"/>
        <v>0.64123055555555553</v>
      </c>
      <c r="N124" s="653"/>
      <c r="O124" s="654"/>
    </row>
    <row r="125" spans="3:15" ht="17.100000000000001" customHeight="1">
      <c r="C125" s="476"/>
      <c r="D125" s="476"/>
      <c r="E125" s="473" t="s">
        <v>171</v>
      </c>
      <c r="F125" s="474" t="s">
        <v>920</v>
      </c>
      <c r="G125" s="648" t="s">
        <v>839</v>
      </c>
      <c r="H125" s="648"/>
      <c r="I125" s="648"/>
      <c r="J125" s="649">
        <v>6566.39</v>
      </c>
      <c r="K125" s="650"/>
      <c r="L125" s="651"/>
      <c r="M125" s="652">
        <f t="shared" si="1"/>
        <v>0.65663900000000008</v>
      </c>
      <c r="N125" s="653"/>
      <c r="O125" s="654"/>
    </row>
    <row r="126" spans="3:15" ht="17.100000000000001" customHeight="1">
      <c r="C126" s="476"/>
      <c r="D126" s="476"/>
      <c r="E126" s="473" t="s">
        <v>169</v>
      </c>
      <c r="F126" s="474" t="s">
        <v>921</v>
      </c>
      <c r="G126" s="648" t="s">
        <v>807</v>
      </c>
      <c r="H126" s="648"/>
      <c r="I126" s="648"/>
      <c r="J126" s="649">
        <v>28876.02</v>
      </c>
      <c r="K126" s="650"/>
      <c r="L126" s="651"/>
      <c r="M126" s="652">
        <f t="shared" si="1"/>
        <v>0.78043297297297298</v>
      </c>
      <c r="N126" s="653"/>
      <c r="O126" s="654"/>
    </row>
    <row r="127" spans="3:15" ht="17.100000000000001" customHeight="1">
      <c r="C127" s="476"/>
      <c r="D127" s="476"/>
      <c r="E127" s="473" t="s">
        <v>167</v>
      </c>
      <c r="F127" s="474" t="s">
        <v>968</v>
      </c>
      <c r="G127" s="648" t="s">
        <v>703</v>
      </c>
      <c r="H127" s="648"/>
      <c r="I127" s="648"/>
      <c r="J127" s="649">
        <v>85.64</v>
      </c>
      <c r="K127" s="650"/>
      <c r="L127" s="651"/>
      <c r="M127" s="652">
        <f t="shared" si="1"/>
        <v>4.2819999999999997E-2</v>
      </c>
      <c r="N127" s="653"/>
      <c r="O127" s="654"/>
    </row>
    <row r="128" spans="3:15" ht="17.100000000000001" customHeight="1">
      <c r="C128" s="476"/>
      <c r="D128" s="476"/>
      <c r="E128" s="473" t="s">
        <v>165</v>
      </c>
      <c r="F128" s="474" t="s">
        <v>164</v>
      </c>
      <c r="G128" s="648" t="s">
        <v>802</v>
      </c>
      <c r="H128" s="648"/>
      <c r="I128" s="648"/>
      <c r="J128" s="649">
        <v>0</v>
      </c>
      <c r="K128" s="650"/>
      <c r="L128" s="651"/>
      <c r="M128" s="652">
        <f t="shared" si="1"/>
        <v>0</v>
      </c>
      <c r="N128" s="653"/>
      <c r="O128" s="654"/>
    </row>
    <row r="129" spans="3:15" ht="20.100000000000001" customHeight="1">
      <c r="C129" s="476"/>
      <c r="D129" s="476"/>
      <c r="E129" s="473" t="s">
        <v>163</v>
      </c>
      <c r="F129" s="474" t="s">
        <v>162</v>
      </c>
      <c r="G129" s="648" t="s">
        <v>988</v>
      </c>
      <c r="H129" s="648"/>
      <c r="I129" s="648"/>
      <c r="J129" s="649">
        <v>5330.48</v>
      </c>
      <c r="K129" s="650"/>
      <c r="L129" s="651"/>
      <c r="M129" s="652">
        <f t="shared" si="1"/>
        <v>0.99990245732507965</v>
      </c>
      <c r="N129" s="653"/>
      <c r="O129" s="654"/>
    </row>
    <row r="130" spans="3:15" ht="17.100000000000001" customHeight="1">
      <c r="C130" s="476"/>
      <c r="D130" s="476"/>
      <c r="E130" s="473" t="s">
        <v>161</v>
      </c>
      <c r="F130" s="474" t="s">
        <v>160</v>
      </c>
      <c r="G130" s="648" t="s">
        <v>989</v>
      </c>
      <c r="H130" s="648"/>
      <c r="I130" s="648"/>
      <c r="J130" s="649">
        <v>18235.84</v>
      </c>
      <c r="K130" s="650"/>
      <c r="L130" s="651"/>
      <c r="M130" s="652">
        <f t="shared" si="1"/>
        <v>0.93517128205128208</v>
      </c>
      <c r="N130" s="653"/>
      <c r="O130" s="654"/>
    </row>
    <row r="131" spans="3:15" ht="17.100000000000001" customHeight="1">
      <c r="C131" s="476"/>
      <c r="D131" s="476"/>
      <c r="E131" s="473" t="s">
        <v>159</v>
      </c>
      <c r="F131" s="474" t="s">
        <v>158</v>
      </c>
      <c r="G131" s="648" t="s">
        <v>990</v>
      </c>
      <c r="H131" s="648"/>
      <c r="I131" s="648"/>
      <c r="J131" s="649">
        <v>1508.8</v>
      </c>
      <c r="K131" s="650"/>
      <c r="L131" s="651"/>
      <c r="M131" s="652">
        <f t="shared" si="1"/>
        <v>0.37719999999999998</v>
      </c>
      <c r="N131" s="653"/>
      <c r="O131" s="654"/>
    </row>
    <row r="132" spans="3:15" ht="17.100000000000001" customHeight="1">
      <c r="C132" s="476"/>
      <c r="D132" s="476"/>
      <c r="E132" s="473" t="s">
        <v>157</v>
      </c>
      <c r="F132" s="474" t="s">
        <v>156</v>
      </c>
      <c r="G132" s="648" t="s">
        <v>991</v>
      </c>
      <c r="H132" s="648"/>
      <c r="I132" s="648"/>
      <c r="J132" s="649">
        <v>62409</v>
      </c>
      <c r="K132" s="650"/>
      <c r="L132" s="651"/>
      <c r="M132" s="652">
        <f t="shared" si="1"/>
        <v>0.99854399999999999</v>
      </c>
      <c r="N132" s="653"/>
      <c r="O132" s="654"/>
    </row>
    <row r="133" spans="3:15" ht="17.100000000000001" customHeight="1">
      <c r="C133" s="476"/>
      <c r="D133" s="476"/>
      <c r="E133" s="473" t="s">
        <v>155</v>
      </c>
      <c r="F133" s="474" t="s">
        <v>154</v>
      </c>
      <c r="G133" s="648" t="s">
        <v>992</v>
      </c>
      <c r="H133" s="648"/>
      <c r="I133" s="648"/>
      <c r="J133" s="649">
        <v>66679.289999999994</v>
      </c>
      <c r="K133" s="650"/>
      <c r="L133" s="651"/>
      <c r="M133" s="652">
        <f t="shared" si="1"/>
        <v>0.99998935212957396</v>
      </c>
      <c r="N133" s="653"/>
      <c r="O133" s="654"/>
    </row>
    <row r="134" spans="3:15" ht="17.100000000000001" customHeight="1">
      <c r="C134" s="476"/>
      <c r="D134" s="476"/>
      <c r="E134" s="473" t="s">
        <v>153</v>
      </c>
      <c r="F134" s="474" t="s">
        <v>152</v>
      </c>
      <c r="G134" s="648" t="s">
        <v>699</v>
      </c>
      <c r="H134" s="648"/>
      <c r="I134" s="648"/>
      <c r="J134" s="649">
        <v>0</v>
      </c>
      <c r="K134" s="650"/>
      <c r="L134" s="651"/>
      <c r="M134" s="652">
        <v>0</v>
      </c>
      <c r="N134" s="653"/>
      <c r="O134" s="654"/>
    </row>
    <row r="135" spans="3:15" ht="17.100000000000001" customHeight="1">
      <c r="C135" s="476"/>
      <c r="D135" s="476"/>
      <c r="E135" s="473" t="s">
        <v>151</v>
      </c>
      <c r="F135" s="474" t="s">
        <v>931</v>
      </c>
      <c r="G135" s="648" t="s">
        <v>699</v>
      </c>
      <c r="H135" s="648"/>
      <c r="I135" s="648"/>
      <c r="J135" s="649">
        <v>0</v>
      </c>
      <c r="K135" s="650"/>
      <c r="L135" s="651"/>
      <c r="M135" s="652">
        <v>0</v>
      </c>
      <c r="N135" s="653"/>
      <c r="O135" s="654"/>
    </row>
    <row r="136" spans="3:15" ht="17.100000000000001" customHeight="1">
      <c r="C136" s="476"/>
      <c r="D136" s="476"/>
      <c r="E136" s="473" t="s">
        <v>149</v>
      </c>
      <c r="F136" s="474" t="s">
        <v>148</v>
      </c>
      <c r="G136" s="648" t="s">
        <v>956</v>
      </c>
      <c r="H136" s="648"/>
      <c r="I136" s="648"/>
      <c r="J136" s="649">
        <v>722</v>
      </c>
      <c r="K136" s="650"/>
      <c r="L136" s="651"/>
      <c r="M136" s="652">
        <f t="shared" ref="M136:M199" si="2">J136/G136</f>
        <v>0.48133333333333334</v>
      </c>
      <c r="N136" s="653"/>
      <c r="O136" s="654"/>
    </row>
    <row r="137" spans="3:15" ht="17.100000000000001" customHeight="1">
      <c r="C137" s="476"/>
      <c r="D137" s="476"/>
      <c r="E137" s="473" t="s">
        <v>147</v>
      </c>
      <c r="F137" s="474" t="s">
        <v>146</v>
      </c>
      <c r="G137" s="648" t="s">
        <v>743</v>
      </c>
      <c r="H137" s="648"/>
      <c r="I137" s="648"/>
      <c r="J137" s="649">
        <v>60</v>
      </c>
      <c r="K137" s="650"/>
      <c r="L137" s="651"/>
      <c r="M137" s="652">
        <f t="shared" si="2"/>
        <v>0.3</v>
      </c>
      <c r="N137" s="653"/>
      <c r="O137" s="654"/>
    </row>
    <row r="138" spans="3:15" ht="17.100000000000001" customHeight="1">
      <c r="C138" s="476"/>
      <c r="D138" s="476"/>
      <c r="E138" s="473" t="s">
        <v>145</v>
      </c>
      <c r="F138" s="474" t="s">
        <v>993</v>
      </c>
      <c r="G138" s="648" t="s">
        <v>994</v>
      </c>
      <c r="H138" s="648"/>
      <c r="I138" s="648"/>
      <c r="J138" s="649">
        <v>96942</v>
      </c>
      <c r="K138" s="650"/>
      <c r="L138" s="651"/>
      <c r="M138" s="652">
        <f t="shared" si="2"/>
        <v>0.8039708406936531</v>
      </c>
      <c r="N138" s="653"/>
      <c r="O138" s="654"/>
    </row>
    <row r="139" spans="3:15" ht="17.100000000000001" customHeight="1">
      <c r="C139" s="476"/>
      <c r="D139" s="476"/>
      <c r="E139" s="473" t="s">
        <v>414</v>
      </c>
      <c r="F139" s="474" t="s">
        <v>24</v>
      </c>
      <c r="G139" s="648" t="s">
        <v>956</v>
      </c>
      <c r="H139" s="648"/>
      <c r="I139" s="648"/>
      <c r="J139" s="649">
        <v>300.85000000000002</v>
      </c>
      <c r="K139" s="650"/>
      <c r="L139" s="651"/>
      <c r="M139" s="652">
        <f t="shared" si="2"/>
        <v>0.20056666666666667</v>
      </c>
      <c r="N139" s="653"/>
      <c r="O139" s="654"/>
    </row>
    <row r="140" spans="3:15" ht="17.100000000000001" customHeight="1">
      <c r="C140" s="476"/>
      <c r="D140" s="476"/>
      <c r="E140" s="473" t="s">
        <v>141</v>
      </c>
      <c r="F140" s="474" t="s">
        <v>933</v>
      </c>
      <c r="G140" s="648" t="s">
        <v>910</v>
      </c>
      <c r="H140" s="648"/>
      <c r="I140" s="648"/>
      <c r="J140" s="649">
        <v>425</v>
      </c>
      <c r="K140" s="650"/>
      <c r="L140" s="651"/>
      <c r="M140" s="652">
        <f t="shared" si="2"/>
        <v>8.5000000000000006E-2</v>
      </c>
      <c r="N140" s="653"/>
      <c r="O140" s="654"/>
    </row>
    <row r="141" spans="3:15" ht="17.100000000000001" customHeight="1">
      <c r="C141" s="476"/>
      <c r="D141" s="476"/>
      <c r="E141" s="473" t="s">
        <v>139</v>
      </c>
      <c r="F141" s="474" t="s">
        <v>138</v>
      </c>
      <c r="G141" s="648" t="s">
        <v>703</v>
      </c>
      <c r="H141" s="648"/>
      <c r="I141" s="648"/>
      <c r="J141" s="649">
        <v>227.3</v>
      </c>
      <c r="K141" s="650"/>
      <c r="L141" s="651"/>
      <c r="M141" s="652">
        <f t="shared" si="2"/>
        <v>0.11365</v>
      </c>
      <c r="N141" s="653"/>
      <c r="O141" s="654"/>
    </row>
    <row r="142" spans="3:15" ht="17.100000000000001" customHeight="1">
      <c r="C142" s="476"/>
      <c r="D142" s="476"/>
      <c r="E142" s="473" t="s">
        <v>137</v>
      </c>
      <c r="F142" s="474" t="s">
        <v>445</v>
      </c>
      <c r="G142" s="648" t="s">
        <v>985</v>
      </c>
      <c r="H142" s="648"/>
      <c r="I142" s="648"/>
      <c r="J142" s="649">
        <v>33707.5</v>
      </c>
      <c r="K142" s="650"/>
      <c r="L142" s="651"/>
      <c r="M142" s="652">
        <f t="shared" si="2"/>
        <v>0.84268750000000003</v>
      </c>
      <c r="N142" s="653"/>
      <c r="O142" s="654"/>
    </row>
    <row r="143" spans="3:15" ht="23.25" customHeight="1">
      <c r="C143" s="476"/>
      <c r="D143" s="476"/>
      <c r="E143" s="473" t="s">
        <v>135</v>
      </c>
      <c r="F143" s="474" t="s">
        <v>134</v>
      </c>
      <c r="G143" s="648" t="s">
        <v>924</v>
      </c>
      <c r="H143" s="648"/>
      <c r="I143" s="648"/>
      <c r="J143" s="649">
        <v>8969.64</v>
      </c>
      <c r="K143" s="650"/>
      <c r="L143" s="651"/>
      <c r="M143" s="652">
        <f t="shared" si="2"/>
        <v>0.68997230769230766</v>
      </c>
      <c r="N143" s="653"/>
      <c r="O143" s="654"/>
    </row>
    <row r="144" spans="3:15" ht="17.100000000000001" customHeight="1">
      <c r="C144" s="476"/>
      <c r="D144" s="476"/>
      <c r="E144" s="473" t="s">
        <v>133</v>
      </c>
      <c r="F144" s="474" t="s">
        <v>132</v>
      </c>
      <c r="G144" s="648" t="s">
        <v>995</v>
      </c>
      <c r="H144" s="648"/>
      <c r="I144" s="648"/>
      <c r="J144" s="649">
        <v>26449.89</v>
      </c>
      <c r="K144" s="650"/>
      <c r="L144" s="651"/>
      <c r="M144" s="652">
        <f t="shared" si="2"/>
        <v>0.80151181818181816</v>
      </c>
      <c r="N144" s="653"/>
      <c r="O144" s="654"/>
    </row>
    <row r="145" spans="3:15" ht="17.100000000000001" customHeight="1">
      <c r="C145" s="476"/>
      <c r="D145" s="476"/>
      <c r="E145" s="473" t="s">
        <v>127</v>
      </c>
      <c r="F145" s="474" t="s">
        <v>126</v>
      </c>
      <c r="G145" s="648" t="s">
        <v>996</v>
      </c>
      <c r="H145" s="648"/>
      <c r="I145" s="648"/>
      <c r="J145" s="649">
        <v>100167.03</v>
      </c>
      <c r="K145" s="650"/>
      <c r="L145" s="651"/>
      <c r="M145" s="652">
        <f t="shared" si="2"/>
        <v>0.89434848214285712</v>
      </c>
      <c r="N145" s="653"/>
      <c r="O145" s="654"/>
    </row>
    <row r="146" spans="3:15" ht="17.100000000000001" customHeight="1">
      <c r="C146" s="466"/>
      <c r="D146" s="492" t="s">
        <v>733</v>
      </c>
      <c r="E146" s="468"/>
      <c r="F146" s="493" t="s">
        <v>734</v>
      </c>
      <c r="G146" s="637" t="s">
        <v>735</v>
      </c>
      <c r="H146" s="637"/>
      <c r="I146" s="637"/>
      <c r="J146" s="638">
        <v>38597.919999999998</v>
      </c>
      <c r="K146" s="639"/>
      <c r="L146" s="640"/>
      <c r="M146" s="641">
        <f t="shared" si="2"/>
        <v>0.99994611398963729</v>
      </c>
      <c r="N146" s="642"/>
      <c r="O146" s="643"/>
    </row>
    <row r="147" spans="3:15" ht="17.100000000000001" customHeight="1">
      <c r="C147" s="476"/>
      <c r="D147" s="476"/>
      <c r="E147" s="473" t="s">
        <v>225</v>
      </c>
      <c r="F147" s="474" t="s">
        <v>901</v>
      </c>
      <c r="G147" s="648" t="s">
        <v>997</v>
      </c>
      <c r="H147" s="648"/>
      <c r="I147" s="648"/>
      <c r="J147" s="649">
        <v>6930</v>
      </c>
      <c r="K147" s="650"/>
      <c r="L147" s="651"/>
      <c r="M147" s="652">
        <f t="shared" si="2"/>
        <v>1</v>
      </c>
      <c r="N147" s="653"/>
      <c r="O147" s="654"/>
    </row>
    <row r="148" spans="3:15" ht="17.100000000000001" customHeight="1">
      <c r="C148" s="476"/>
      <c r="D148" s="476"/>
      <c r="E148" s="473" t="s">
        <v>203</v>
      </c>
      <c r="F148" s="474" t="s">
        <v>202</v>
      </c>
      <c r="G148" s="648" t="s">
        <v>998</v>
      </c>
      <c r="H148" s="648"/>
      <c r="I148" s="648"/>
      <c r="J148" s="649">
        <v>1169.6400000000001</v>
      </c>
      <c r="K148" s="650"/>
      <c r="L148" s="651"/>
      <c r="M148" s="652">
        <f t="shared" si="2"/>
        <v>0.99969230769230777</v>
      </c>
      <c r="N148" s="653"/>
      <c r="O148" s="654"/>
    </row>
    <row r="149" spans="3:15" ht="17.100000000000001" customHeight="1">
      <c r="C149" s="476"/>
      <c r="D149" s="476"/>
      <c r="E149" s="473" t="s">
        <v>201</v>
      </c>
      <c r="F149" s="474" t="s">
        <v>200</v>
      </c>
      <c r="G149" s="648" t="s">
        <v>999</v>
      </c>
      <c r="H149" s="648"/>
      <c r="I149" s="648"/>
      <c r="J149" s="649">
        <v>188.64</v>
      </c>
      <c r="K149" s="650"/>
      <c r="L149" s="651"/>
      <c r="M149" s="652">
        <f t="shared" si="2"/>
        <v>0.99809523809523804</v>
      </c>
      <c r="N149" s="653"/>
      <c r="O149" s="654"/>
    </row>
    <row r="150" spans="3:15" ht="17.100000000000001" customHeight="1">
      <c r="C150" s="476"/>
      <c r="D150" s="476"/>
      <c r="E150" s="473" t="s">
        <v>195</v>
      </c>
      <c r="F150" s="474" t="s">
        <v>194</v>
      </c>
      <c r="G150" s="648" t="s">
        <v>1000</v>
      </c>
      <c r="H150" s="648"/>
      <c r="I150" s="648"/>
      <c r="J150" s="649">
        <v>9550</v>
      </c>
      <c r="K150" s="650"/>
      <c r="L150" s="651"/>
      <c r="M150" s="652">
        <f t="shared" si="2"/>
        <v>1</v>
      </c>
      <c r="N150" s="653"/>
      <c r="O150" s="654"/>
    </row>
    <row r="151" spans="3:15" ht="17.100000000000001" customHeight="1">
      <c r="C151" s="476"/>
      <c r="D151" s="476"/>
      <c r="E151" s="473" t="s">
        <v>191</v>
      </c>
      <c r="F151" s="474" t="s">
        <v>190</v>
      </c>
      <c r="G151" s="648" t="s">
        <v>1001</v>
      </c>
      <c r="H151" s="648"/>
      <c r="I151" s="648"/>
      <c r="J151" s="649">
        <v>6415.55</v>
      </c>
      <c r="K151" s="650"/>
      <c r="L151" s="651"/>
      <c r="M151" s="652">
        <f t="shared" si="2"/>
        <v>0.99992986284289276</v>
      </c>
      <c r="N151" s="653"/>
      <c r="O151" s="654"/>
    </row>
    <row r="152" spans="3:15" ht="17.100000000000001" customHeight="1">
      <c r="C152" s="476"/>
      <c r="D152" s="476"/>
      <c r="E152" s="473" t="s">
        <v>181</v>
      </c>
      <c r="F152" s="474" t="s">
        <v>180</v>
      </c>
      <c r="G152" s="648" t="s">
        <v>686</v>
      </c>
      <c r="H152" s="648"/>
      <c r="I152" s="648"/>
      <c r="J152" s="649">
        <v>500</v>
      </c>
      <c r="K152" s="650"/>
      <c r="L152" s="651"/>
      <c r="M152" s="652">
        <f t="shared" si="2"/>
        <v>1</v>
      </c>
      <c r="N152" s="653"/>
      <c r="O152" s="654"/>
    </row>
    <row r="153" spans="3:15" ht="17.100000000000001" customHeight="1">
      <c r="C153" s="476"/>
      <c r="D153" s="476"/>
      <c r="E153" s="473" t="s">
        <v>175</v>
      </c>
      <c r="F153" s="474" t="s">
        <v>174</v>
      </c>
      <c r="G153" s="648" t="s">
        <v>1002</v>
      </c>
      <c r="H153" s="648"/>
      <c r="I153" s="648"/>
      <c r="J153" s="649">
        <v>3400</v>
      </c>
      <c r="K153" s="650"/>
      <c r="L153" s="651"/>
      <c r="M153" s="652">
        <f t="shared" si="2"/>
        <v>1</v>
      </c>
      <c r="N153" s="653"/>
      <c r="O153" s="654"/>
    </row>
    <row r="154" spans="3:15" ht="23.25" customHeight="1">
      <c r="C154" s="476"/>
      <c r="D154" s="476"/>
      <c r="E154" s="473" t="s">
        <v>163</v>
      </c>
      <c r="F154" s="474" t="s">
        <v>162</v>
      </c>
      <c r="G154" s="648" t="s">
        <v>1003</v>
      </c>
      <c r="H154" s="648"/>
      <c r="I154" s="648"/>
      <c r="J154" s="649">
        <v>5700</v>
      </c>
      <c r="K154" s="650"/>
      <c r="L154" s="651"/>
      <c r="M154" s="652">
        <f t="shared" si="2"/>
        <v>1</v>
      </c>
      <c r="N154" s="653"/>
      <c r="O154" s="654"/>
    </row>
    <row r="155" spans="3:15" ht="17.100000000000001" customHeight="1">
      <c r="C155" s="476"/>
      <c r="D155" s="476"/>
      <c r="E155" s="473" t="s">
        <v>161</v>
      </c>
      <c r="F155" s="474" t="s">
        <v>160</v>
      </c>
      <c r="G155" s="648" t="s">
        <v>1004</v>
      </c>
      <c r="H155" s="648"/>
      <c r="I155" s="648"/>
      <c r="J155" s="649">
        <v>1254.33</v>
      </c>
      <c r="K155" s="650"/>
      <c r="L155" s="651"/>
      <c r="M155" s="652">
        <f t="shared" si="2"/>
        <v>0.99946613545816732</v>
      </c>
      <c r="N155" s="653"/>
      <c r="O155" s="654"/>
    </row>
    <row r="156" spans="3:15" ht="27" customHeight="1">
      <c r="C156" s="476"/>
      <c r="D156" s="476"/>
      <c r="E156" s="473" t="s">
        <v>135</v>
      </c>
      <c r="F156" s="474" t="s">
        <v>134</v>
      </c>
      <c r="G156" s="648" t="s">
        <v>686</v>
      </c>
      <c r="H156" s="648"/>
      <c r="I156" s="648"/>
      <c r="J156" s="649">
        <v>500</v>
      </c>
      <c r="K156" s="650"/>
      <c r="L156" s="651"/>
      <c r="M156" s="652">
        <f t="shared" si="2"/>
        <v>1</v>
      </c>
      <c r="N156" s="653"/>
      <c r="O156" s="654"/>
    </row>
    <row r="157" spans="3:15" ht="17.100000000000001" customHeight="1">
      <c r="C157" s="476"/>
      <c r="D157" s="476"/>
      <c r="E157" s="473" t="s">
        <v>133</v>
      </c>
      <c r="F157" s="474" t="s">
        <v>132</v>
      </c>
      <c r="G157" s="648" t="s">
        <v>1005</v>
      </c>
      <c r="H157" s="648"/>
      <c r="I157" s="648"/>
      <c r="J157" s="649">
        <v>2989.76</v>
      </c>
      <c r="K157" s="650"/>
      <c r="L157" s="651"/>
      <c r="M157" s="652">
        <f t="shared" si="2"/>
        <v>0.9999197324414717</v>
      </c>
      <c r="N157" s="653"/>
      <c r="O157" s="654"/>
    </row>
    <row r="158" spans="3:15" ht="17.100000000000001" customHeight="1">
      <c r="C158" s="466"/>
      <c r="D158" s="492" t="s">
        <v>420</v>
      </c>
      <c r="E158" s="468"/>
      <c r="F158" s="493" t="s">
        <v>421</v>
      </c>
      <c r="G158" s="637" t="s">
        <v>1006</v>
      </c>
      <c r="H158" s="637"/>
      <c r="I158" s="637"/>
      <c r="J158" s="638">
        <v>220833.33</v>
      </c>
      <c r="K158" s="639"/>
      <c r="L158" s="640"/>
      <c r="M158" s="641">
        <f t="shared" si="2"/>
        <v>0.95806216919739695</v>
      </c>
      <c r="N158" s="642"/>
      <c r="O158" s="643"/>
    </row>
    <row r="159" spans="3:15" ht="27.75" customHeight="1">
      <c r="C159" s="476"/>
      <c r="D159" s="476"/>
      <c r="E159" s="473" t="s">
        <v>364</v>
      </c>
      <c r="F159" s="474" t="s">
        <v>378</v>
      </c>
      <c r="G159" s="648" t="s">
        <v>888</v>
      </c>
      <c r="H159" s="648"/>
      <c r="I159" s="648"/>
      <c r="J159" s="649">
        <v>45000</v>
      </c>
      <c r="K159" s="650"/>
      <c r="L159" s="651"/>
      <c r="M159" s="652">
        <f t="shared" si="2"/>
        <v>0.9</v>
      </c>
      <c r="N159" s="653"/>
      <c r="O159" s="654"/>
    </row>
    <row r="160" spans="3:15" ht="17.100000000000001" customHeight="1">
      <c r="C160" s="476"/>
      <c r="D160" s="476"/>
      <c r="E160" s="473" t="s">
        <v>381</v>
      </c>
      <c r="F160" s="474" t="s">
        <v>1007</v>
      </c>
      <c r="G160" s="648" t="s">
        <v>842</v>
      </c>
      <c r="H160" s="648"/>
      <c r="I160" s="648"/>
      <c r="J160" s="649">
        <v>15600</v>
      </c>
      <c r="K160" s="650"/>
      <c r="L160" s="651"/>
      <c r="M160" s="652">
        <f t="shared" si="2"/>
        <v>1</v>
      </c>
      <c r="N160" s="653"/>
      <c r="O160" s="654"/>
    </row>
    <row r="161" spans="3:15" ht="17.100000000000001" customHeight="1">
      <c r="C161" s="476"/>
      <c r="D161" s="476"/>
      <c r="E161" s="473" t="s">
        <v>203</v>
      </c>
      <c r="F161" s="474" t="s">
        <v>202</v>
      </c>
      <c r="G161" s="648" t="s">
        <v>882</v>
      </c>
      <c r="H161" s="648"/>
      <c r="I161" s="648"/>
      <c r="J161" s="649">
        <v>31.15</v>
      </c>
      <c r="K161" s="650"/>
      <c r="L161" s="651"/>
      <c r="M161" s="652">
        <f t="shared" si="2"/>
        <v>0.10383333333333333</v>
      </c>
      <c r="N161" s="653"/>
      <c r="O161" s="654"/>
    </row>
    <row r="162" spans="3:15" ht="17.100000000000001" customHeight="1">
      <c r="C162" s="476"/>
      <c r="D162" s="476"/>
      <c r="E162" s="473" t="s">
        <v>201</v>
      </c>
      <c r="F162" s="474" t="s">
        <v>200</v>
      </c>
      <c r="G162" s="648" t="s">
        <v>784</v>
      </c>
      <c r="H162" s="648"/>
      <c r="I162" s="648"/>
      <c r="J162" s="649">
        <v>5.0199999999999996</v>
      </c>
      <c r="K162" s="650"/>
      <c r="L162" s="651"/>
      <c r="M162" s="652">
        <f t="shared" si="2"/>
        <v>1.2549999999999999E-2</v>
      </c>
      <c r="N162" s="653"/>
      <c r="O162" s="654"/>
    </row>
    <row r="163" spans="3:15" ht="17.100000000000001" customHeight="1">
      <c r="C163" s="476"/>
      <c r="D163" s="476"/>
      <c r="E163" s="473" t="s">
        <v>195</v>
      </c>
      <c r="F163" s="474" t="s">
        <v>194</v>
      </c>
      <c r="G163" s="648" t="s">
        <v>1008</v>
      </c>
      <c r="H163" s="648"/>
      <c r="I163" s="648"/>
      <c r="J163" s="649">
        <v>6359.49</v>
      </c>
      <c r="K163" s="650"/>
      <c r="L163" s="651"/>
      <c r="M163" s="652">
        <f t="shared" si="2"/>
        <v>0.94424498886414254</v>
      </c>
      <c r="N163" s="653"/>
      <c r="O163" s="654"/>
    </row>
    <row r="164" spans="3:15" ht="17.100000000000001" customHeight="1">
      <c r="C164" s="476"/>
      <c r="D164" s="476"/>
      <c r="E164" s="473" t="s">
        <v>191</v>
      </c>
      <c r="F164" s="474" t="s">
        <v>190</v>
      </c>
      <c r="G164" s="648" t="s">
        <v>1009</v>
      </c>
      <c r="H164" s="648"/>
      <c r="I164" s="648"/>
      <c r="J164" s="649">
        <v>51181.79</v>
      </c>
      <c r="K164" s="650"/>
      <c r="L164" s="651"/>
      <c r="M164" s="652">
        <f t="shared" si="2"/>
        <v>0.95372756917916712</v>
      </c>
      <c r="N164" s="653"/>
      <c r="O164" s="654"/>
    </row>
    <row r="165" spans="3:15" ht="17.100000000000001" customHeight="1">
      <c r="C165" s="476"/>
      <c r="D165" s="476"/>
      <c r="E165" s="473" t="s">
        <v>175</v>
      </c>
      <c r="F165" s="474" t="s">
        <v>174</v>
      </c>
      <c r="G165" s="648" t="s">
        <v>1010</v>
      </c>
      <c r="H165" s="648"/>
      <c r="I165" s="648"/>
      <c r="J165" s="649">
        <v>97440.88</v>
      </c>
      <c r="K165" s="650"/>
      <c r="L165" s="651"/>
      <c r="M165" s="652">
        <f t="shared" si="2"/>
        <v>0.99328114169215087</v>
      </c>
      <c r="N165" s="653"/>
      <c r="O165" s="654"/>
    </row>
    <row r="166" spans="3:15" ht="17.100000000000001" customHeight="1">
      <c r="C166" s="476"/>
      <c r="D166" s="476"/>
      <c r="E166" s="473" t="s">
        <v>167</v>
      </c>
      <c r="F166" s="474" t="s">
        <v>968</v>
      </c>
      <c r="G166" s="648" t="s">
        <v>1011</v>
      </c>
      <c r="H166" s="648"/>
      <c r="I166" s="648"/>
      <c r="J166" s="649">
        <v>4700</v>
      </c>
      <c r="K166" s="650"/>
      <c r="L166" s="651"/>
      <c r="M166" s="652">
        <f t="shared" si="2"/>
        <v>1</v>
      </c>
      <c r="N166" s="653"/>
      <c r="O166" s="654"/>
    </row>
    <row r="167" spans="3:15" ht="17.100000000000001" customHeight="1">
      <c r="C167" s="476"/>
      <c r="D167" s="476"/>
      <c r="E167" s="473" t="s">
        <v>157</v>
      </c>
      <c r="F167" s="474" t="s">
        <v>156</v>
      </c>
      <c r="G167" s="648" t="s">
        <v>802</v>
      </c>
      <c r="H167" s="648"/>
      <c r="I167" s="648"/>
      <c r="J167" s="649">
        <v>515</v>
      </c>
      <c r="K167" s="650"/>
      <c r="L167" s="651"/>
      <c r="M167" s="652">
        <f t="shared" si="2"/>
        <v>0.51500000000000001</v>
      </c>
      <c r="N167" s="653"/>
      <c r="O167" s="654"/>
    </row>
    <row r="168" spans="3:15" ht="17.100000000000001" customHeight="1">
      <c r="C168" s="466"/>
      <c r="D168" s="492" t="s">
        <v>1012</v>
      </c>
      <c r="E168" s="468"/>
      <c r="F168" s="493" t="s">
        <v>240</v>
      </c>
      <c r="G168" s="637" t="s">
        <v>1013</v>
      </c>
      <c r="H168" s="637"/>
      <c r="I168" s="637"/>
      <c r="J168" s="638">
        <v>25866.16</v>
      </c>
      <c r="K168" s="639"/>
      <c r="L168" s="640"/>
      <c r="M168" s="641">
        <f t="shared" si="2"/>
        <v>0.7698261904761905</v>
      </c>
      <c r="N168" s="642"/>
      <c r="O168" s="643"/>
    </row>
    <row r="169" spans="3:15" ht="17.100000000000001" customHeight="1">
      <c r="C169" s="476"/>
      <c r="D169" s="476"/>
      <c r="E169" s="473" t="s">
        <v>191</v>
      </c>
      <c r="F169" s="474" t="s">
        <v>190</v>
      </c>
      <c r="G169" s="648" t="s">
        <v>1014</v>
      </c>
      <c r="H169" s="648"/>
      <c r="I169" s="648"/>
      <c r="J169" s="649">
        <v>9269.4599999999991</v>
      </c>
      <c r="K169" s="650"/>
      <c r="L169" s="651"/>
      <c r="M169" s="652">
        <f t="shared" si="2"/>
        <v>0.6621042857142857</v>
      </c>
      <c r="N169" s="653"/>
      <c r="O169" s="654"/>
    </row>
    <row r="170" spans="3:15" ht="17.100000000000001" customHeight="1">
      <c r="C170" s="476"/>
      <c r="D170" s="476"/>
      <c r="E170" s="473" t="s">
        <v>175</v>
      </c>
      <c r="F170" s="474" t="s">
        <v>174</v>
      </c>
      <c r="G170" s="648" t="s">
        <v>839</v>
      </c>
      <c r="H170" s="648"/>
      <c r="I170" s="648"/>
      <c r="J170" s="649">
        <v>7164.7</v>
      </c>
      <c r="K170" s="650"/>
      <c r="L170" s="651"/>
      <c r="M170" s="652">
        <f t="shared" si="2"/>
        <v>0.71646999999999994</v>
      </c>
      <c r="N170" s="653"/>
      <c r="O170" s="654"/>
    </row>
    <row r="171" spans="3:15" ht="17.100000000000001" customHeight="1">
      <c r="C171" s="476"/>
      <c r="D171" s="476"/>
      <c r="E171" s="473" t="s">
        <v>157</v>
      </c>
      <c r="F171" s="474" t="s">
        <v>156</v>
      </c>
      <c r="G171" s="648" t="s">
        <v>1015</v>
      </c>
      <c r="H171" s="648"/>
      <c r="I171" s="648"/>
      <c r="J171" s="649">
        <v>9432</v>
      </c>
      <c r="K171" s="650"/>
      <c r="L171" s="651"/>
      <c r="M171" s="652">
        <f t="shared" si="2"/>
        <v>0.98250000000000004</v>
      </c>
      <c r="N171" s="653"/>
      <c r="O171" s="654"/>
    </row>
    <row r="172" spans="3:15" ht="17.100000000000001" customHeight="1">
      <c r="C172" s="490" t="s">
        <v>349</v>
      </c>
      <c r="D172" s="490"/>
      <c r="E172" s="490"/>
      <c r="F172" s="491" t="s">
        <v>350</v>
      </c>
      <c r="G172" s="633" t="s">
        <v>736</v>
      </c>
      <c r="H172" s="633"/>
      <c r="I172" s="633"/>
      <c r="J172" s="634">
        <v>3953.15</v>
      </c>
      <c r="K172" s="635"/>
      <c r="L172" s="636"/>
      <c r="M172" s="546">
        <f t="shared" si="2"/>
        <v>0.99978502781992917</v>
      </c>
      <c r="N172" s="547"/>
      <c r="O172" s="548"/>
    </row>
    <row r="173" spans="3:15" ht="17.100000000000001" customHeight="1">
      <c r="C173" s="466"/>
      <c r="D173" s="492" t="s">
        <v>737</v>
      </c>
      <c r="E173" s="468"/>
      <c r="F173" s="493" t="s">
        <v>738</v>
      </c>
      <c r="G173" s="637" t="s">
        <v>736</v>
      </c>
      <c r="H173" s="637"/>
      <c r="I173" s="637"/>
      <c r="J173" s="638">
        <v>3953.15</v>
      </c>
      <c r="K173" s="639"/>
      <c r="L173" s="640"/>
      <c r="M173" s="641">
        <f t="shared" si="2"/>
        <v>0.99978502781992917</v>
      </c>
      <c r="N173" s="642"/>
      <c r="O173" s="643"/>
    </row>
    <row r="174" spans="3:15" ht="17.100000000000001" customHeight="1">
      <c r="C174" s="476"/>
      <c r="D174" s="476"/>
      <c r="E174" s="473" t="s">
        <v>195</v>
      </c>
      <c r="F174" s="474" t="s">
        <v>194</v>
      </c>
      <c r="G174" s="648" t="s">
        <v>1016</v>
      </c>
      <c r="H174" s="648"/>
      <c r="I174" s="648"/>
      <c r="J174" s="649">
        <v>750</v>
      </c>
      <c r="K174" s="650"/>
      <c r="L174" s="651"/>
      <c r="M174" s="652">
        <f t="shared" si="2"/>
        <v>1</v>
      </c>
      <c r="N174" s="653"/>
      <c r="O174" s="654"/>
    </row>
    <row r="175" spans="3:15" ht="17.100000000000001" customHeight="1">
      <c r="C175" s="476"/>
      <c r="D175" s="476"/>
      <c r="E175" s="473" t="s">
        <v>191</v>
      </c>
      <c r="F175" s="474" t="s">
        <v>190</v>
      </c>
      <c r="G175" s="648" t="s">
        <v>1017</v>
      </c>
      <c r="H175" s="648"/>
      <c r="I175" s="648"/>
      <c r="J175" s="649">
        <v>553.15</v>
      </c>
      <c r="K175" s="650"/>
      <c r="L175" s="651"/>
      <c r="M175" s="652">
        <f t="shared" si="2"/>
        <v>0.99846570397111911</v>
      </c>
      <c r="N175" s="653"/>
      <c r="O175" s="654"/>
    </row>
    <row r="176" spans="3:15" ht="17.100000000000001" customHeight="1">
      <c r="C176" s="476"/>
      <c r="D176" s="476"/>
      <c r="E176" s="473" t="s">
        <v>175</v>
      </c>
      <c r="F176" s="474" t="s">
        <v>174</v>
      </c>
      <c r="G176" s="648" t="s">
        <v>784</v>
      </c>
      <c r="H176" s="648"/>
      <c r="I176" s="648"/>
      <c r="J176" s="649">
        <v>400</v>
      </c>
      <c r="K176" s="650"/>
      <c r="L176" s="651"/>
      <c r="M176" s="652">
        <f t="shared" si="2"/>
        <v>1</v>
      </c>
      <c r="N176" s="653"/>
      <c r="O176" s="654"/>
    </row>
    <row r="177" spans="3:15" ht="17.100000000000001" customHeight="1">
      <c r="C177" s="476"/>
      <c r="D177" s="476"/>
      <c r="E177" s="473" t="s">
        <v>137</v>
      </c>
      <c r="F177" s="474" t="s">
        <v>445</v>
      </c>
      <c r="G177" s="648" t="s">
        <v>1018</v>
      </c>
      <c r="H177" s="648"/>
      <c r="I177" s="648"/>
      <c r="J177" s="649">
        <v>2250</v>
      </c>
      <c r="K177" s="650"/>
      <c r="L177" s="651"/>
      <c r="M177" s="652">
        <f t="shared" si="2"/>
        <v>1</v>
      </c>
      <c r="N177" s="653"/>
      <c r="O177" s="654"/>
    </row>
    <row r="178" spans="3:15" ht="17.100000000000001" customHeight="1">
      <c r="C178" s="490" t="s">
        <v>739</v>
      </c>
      <c r="D178" s="490"/>
      <c r="E178" s="490"/>
      <c r="F178" s="491" t="s">
        <v>95</v>
      </c>
      <c r="G178" s="633" t="s">
        <v>1019</v>
      </c>
      <c r="H178" s="633"/>
      <c r="I178" s="633"/>
      <c r="J178" s="634">
        <v>5397096.3300000001</v>
      </c>
      <c r="K178" s="635"/>
      <c r="L178" s="636"/>
      <c r="M178" s="546">
        <f t="shared" si="2"/>
        <v>0.99886592338204006</v>
      </c>
      <c r="N178" s="547"/>
      <c r="O178" s="548"/>
    </row>
    <row r="179" spans="3:15" ht="17.100000000000001" customHeight="1">
      <c r="C179" s="466"/>
      <c r="D179" s="492" t="s">
        <v>1020</v>
      </c>
      <c r="E179" s="468"/>
      <c r="F179" s="493" t="s">
        <v>1021</v>
      </c>
      <c r="G179" s="637" t="s">
        <v>1022</v>
      </c>
      <c r="H179" s="637"/>
      <c r="I179" s="637"/>
      <c r="J179" s="638">
        <v>1240</v>
      </c>
      <c r="K179" s="639"/>
      <c r="L179" s="640"/>
      <c r="M179" s="641">
        <f t="shared" si="2"/>
        <v>1</v>
      </c>
      <c r="N179" s="642"/>
      <c r="O179" s="643"/>
    </row>
    <row r="180" spans="3:15" ht="17.100000000000001" customHeight="1">
      <c r="C180" s="476"/>
      <c r="D180" s="476"/>
      <c r="E180" s="473" t="s">
        <v>379</v>
      </c>
      <c r="F180" s="474" t="s">
        <v>380</v>
      </c>
      <c r="G180" s="648" t="s">
        <v>1022</v>
      </c>
      <c r="H180" s="648"/>
      <c r="I180" s="648"/>
      <c r="J180" s="649">
        <v>1240</v>
      </c>
      <c r="K180" s="650"/>
      <c r="L180" s="651"/>
      <c r="M180" s="652">
        <f t="shared" si="2"/>
        <v>1</v>
      </c>
      <c r="N180" s="653"/>
      <c r="O180" s="654"/>
    </row>
    <row r="181" spans="3:15" ht="17.100000000000001" customHeight="1">
      <c r="C181" s="466"/>
      <c r="D181" s="492" t="s">
        <v>741</v>
      </c>
      <c r="E181" s="468"/>
      <c r="F181" s="493" t="s">
        <v>252</v>
      </c>
      <c r="G181" s="637" t="s">
        <v>742</v>
      </c>
      <c r="H181" s="637"/>
      <c r="I181" s="637"/>
      <c r="J181" s="638">
        <v>5322702.2699999996</v>
      </c>
      <c r="K181" s="639"/>
      <c r="L181" s="640"/>
      <c r="M181" s="641">
        <f t="shared" si="2"/>
        <v>0.99988320643267248</v>
      </c>
      <c r="N181" s="642"/>
      <c r="O181" s="643"/>
    </row>
    <row r="182" spans="3:15" ht="27" customHeight="1">
      <c r="C182" s="476"/>
      <c r="D182" s="476"/>
      <c r="E182" s="473" t="s">
        <v>223</v>
      </c>
      <c r="F182" s="474" t="s">
        <v>222</v>
      </c>
      <c r="G182" s="648" t="s">
        <v>1023</v>
      </c>
      <c r="H182" s="648"/>
      <c r="I182" s="648"/>
      <c r="J182" s="649">
        <v>325060.90000000002</v>
      </c>
      <c r="K182" s="650"/>
      <c r="L182" s="651"/>
      <c r="M182" s="652">
        <f t="shared" si="2"/>
        <v>0.99999969236543307</v>
      </c>
      <c r="N182" s="653"/>
      <c r="O182" s="654"/>
    </row>
    <row r="183" spans="3:15" ht="17.100000000000001" customHeight="1">
      <c r="C183" s="476"/>
      <c r="D183" s="476"/>
      <c r="E183" s="473" t="s">
        <v>215</v>
      </c>
      <c r="F183" s="474" t="s">
        <v>214</v>
      </c>
      <c r="G183" s="648" t="s">
        <v>1024</v>
      </c>
      <c r="H183" s="648"/>
      <c r="I183" s="648"/>
      <c r="J183" s="649">
        <v>23536</v>
      </c>
      <c r="K183" s="650"/>
      <c r="L183" s="651"/>
      <c r="M183" s="652">
        <f t="shared" si="2"/>
        <v>1</v>
      </c>
      <c r="N183" s="653"/>
      <c r="O183" s="654"/>
    </row>
    <row r="184" spans="3:15" ht="17.100000000000001" customHeight="1">
      <c r="C184" s="476"/>
      <c r="D184" s="476"/>
      <c r="E184" s="473" t="s">
        <v>213</v>
      </c>
      <c r="F184" s="474" t="s">
        <v>212</v>
      </c>
      <c r="G184" s="648" t="s">
        <v>1025</v>
      </c>
      <c r="H184" s="648"/>
      <c r="I184" s="648"/>
      <c r="J184" s="649">
        <v>58575.42</v>
      </c>
      <c r="K184" s="650"/>
      <c r="L184" s="651"/>
      <c r="M184" s="652">
        <f t="shared" si="2"/>
        <v>0.99961466261647147</v>
      </c>
      <c r="N184" s="653"/>
      <c r="O184" s="654"/>
    </row>
    <row r="185" spans="3:15" ht="17.100000000000001" customHeight="1">
      <c r="C185" s="476"/>
      <c r="D185" s="476"/>
      <c r="E185" s="473" t="s">
        <v>211</v>
      </c>
      <c r="F185" s="474" t="s">
        <v>912</v>
      </c>
      <c r="G185" s="648" t="s">
        <v>1026</v>
      </c>
      <c r="H185" s="648"/>
      <c r="I185" s="648"/>
      <c r="J185" s="649">
        <v>4531.42</v>
      </c>
      <c r="K185" s="650"/>
      <c r="L185" s="651"/>
      <c r="M185" s="652">
        <f t="shared" si="2"/>
        <v>0.9998720211827008</v>
      </c>
      <c r="N185" s="653"/>
      <c r="O185" s="654"/>
    </row>
    <row r="186" spans="3:15" ht="25.5" customHeight="1">
      <c r="C186" s="476"/>
      <c r="D186" s="476"/>
      <c r="E186" s="473" t="s">
        <v>209</v>
      </c>
      <c r="F186" s="474" t="s">
        <v>208</v>
      </c>
      <c r="G186" s="648" t="s">
        <v>1027</v>
      </c>
      <c r="H186" s="648"/>
      <c r="I186" s="648"/>
      <c r="J186" s="649">
        <v>3499329.76</v>
      </c>
      <c r="K186" s="650"/>
      <c r="L186" s="651"/>
      <c r="M186" s="652">
        <f t="shared" si="2"/>
        <v>0.9999999314154423</v>
      </c>
      <c r="N186" s="653"/>
      <c r="O186" s="654"/>
    </row>
    <row r="187" spans="3:15" ht="24.75" customHeight="1">
      <c r="C187" s="476"/>
      <c r="D187" s="476"/>
      <c r="E187" s="473" t="s">
        <v>207</v>
      </c>
      <c r="F187" s="474" t="s">
        <v>206</v>
      </c>
      <c r="G187" s="648" t="s">
        <v>1028</v>
      </c>
      <c r="H187" s="648"/>
      <c r="I187" s="648"/>
      <c r="J187" s="649">
        <v>356915.54</v>
      </c>
      <c r="K187" s="650"/>
      <c r="L187" s="651"/>
      <c r="M187" s="652">
        <f t="shared" si="2"/>
        <v>0.99999871118134231</v>
      </c>
      <c r="N187" s="653"/>
      <c r="O187" s="654"/>
    </row>
    <row r="188" spans="3:15" ht="30.75" customHeight="1">
      <c r="C188" s="476"/>
      <c r="D188" s="476"/>
      <c r="E188" s="473" t="s">
        <v>205</v>
      </c>
      <c r="F188" s="474" t="s">
        <v>204</v>
      </c>
      <c r="G188" s="648" t="s">
        <v>1029</v>
      </c>
      <c r="H188" s="648"/>
      <c r="I188" s="648"/>
      <c r="J188" s="649">
        <v>273329.21999999997</v>
      </c>
      <c r="K188" s="650"/>
      <c r="L188" s="651"/>
      <c r="M188" s="652">
        <f t="shared" si="2"/>
        <v>0.99999714630666214</v>
      </c>
      <c r="N188" s="653"/>
      <c r="O188" s="654"/>
    </row>
    <row r="189" spans="3:15" ht="17.100000000000001" customHeight="1">
      <c r="C189" s="476"/>
      <c r="D189" s="476"/>
      <c r="E189" s="473" t="s">
        <v>203</v>
      </c>
      <c r="F189" s="474" t="s">
        <v>202</v>
      </c>
      <c r="G189" s="648" t="s">
        <v>1030</v>
      </c>
      <c r="H189" s="648"/>
      <c r="I189" s="648"/>
      <c r="J189" s="649">
        <v>15422.68</v>
      </c>
      <c r="K189" s="650"/>
      <c r="L189" s="651"/>
      <c r="M189" s="652">
        <f t="shared" si="2"/>
        <v>0.99997925176684177</v>
      </c>
      <c r="N189" s="653"/>
      <c r="O189" s="654"/>
    </row>
    <row r="190" spans="3:15" ht="17.100000000000001" customHeight="1">
      <c r="C190" s="476"/>
      <c r="D190" s="476"/>
      <c r="E190" s="473" t="s">
        <v>201</v>
      </c>
      <c r="F190" s="474" t="s">
        <v>200</v>
      </c>
      <c r="G190" s="648" t="s">
        <v>1031</v>
      </c>
      <c r="H190" s="648"/>
      <c r="I190" s="648"/>
      <c r="J190" s="649">
        <v>1751.25</v>
      </c>
      <c r="K190" s="650"/>
      <c r="L190" s="651"/>
      <c r="M190" s="652">
        <f t="shared" si="2"/>
        <v>0.8730059820538385</v>
      </c>
      <c r="N190" s="653"/>
      <c r="O190" s="654"/>
    </row>
    <row r="191" spans="3:15" ht="17.100000000000001" customHeight="1">
      <c r="C191" s="476"/>
      <c r="D191" s="476"/>
      <c r="E191" s="473" t="s">
        <v>193</v>
      </c>
      <c r="F191" s="474" t="s">
        <v>192</v>
      </c>
      <c r="G191" s="648" t="s">
        <v>1032</v>
      </c>
      <c r="H191" s="648"/>
      <c r="I191" s="648"/>
      <c r="J191" s="649">
        <v>147571.96</v>
      </c>
      <c r="K191" s="650"/>
      <c r="L191" s="651"/>
      <c r="M191" s="652">
        <f t="shared" si="2"/>
        <v>0.99999972894587041</v>
      </c>
      <c r="N191" s="653"/>
      <c r="O191" s="654"/>
    </row>
    <row r="192" spans="3:15" ht="17.100000000000001" customHeight="1">
      <c r="C192" s="476"/>
      <c r="D192" s="476"/>
      <c r="E192" s="473" t="s">
        <v>191</v>
      </c>
      <c r="F192" s="474" t="s">
        <v>190</v>
      </c>
      <c r="G192" s="648" t="s">
        <v>1033</v>
      </c>
      <c r="H192" s="648"/>
      <c r="I192" s="648"/>
      <c r="J192" s="649">
        <v>233743</v>
      </c>
      <c r="K192" s="650"/>
      <c r="L192" s="651"/>
      <c r="M192" s="652">
        <f t="shared" si="2"/>
        <v>1</v>
      </c>
      <c r="N192" s="653"/>
      <c r="O192" s="654"/>
    </row>
    <row r="193" spans="3:15" ht="17.100000000000001" customHeight="1">
      <c r="C193" s="476"/>
      <c r="D193" s="476"/>
      <c r="E193" s="473" t="s">
        <v>189</v>
      </c>
      <c r="F193" s="474" t="s">
        <v>188</v>
      </c>
      <c r="G193" s="648" t="s">
        <v>1034</v>
      </c>
      <c r="H193" s="648"/>
      <c r="I193" s="648"/>
      <c r="J193" s="649">
        <v>2864.95</v>
      </c>
      <c r="K193" s="650"/>
      <c r="L193" s="651"/>
      <c r="M193" s="652">
        <f t="shared" si="2"/>
        <v>0.99998254799301911</v>
      </c>
      <c r="N193" s="653"/>
      <c r="O193" s="654"/>
    </row>
    <row r="194" spans="3:15" ht="17.100000000000001" customHeight="1">
      <c r="C194" s="476"/>
      <c r="D194" s="476"/>
      <c r="E194" s="473" t="s">
        <v>183</v>
      </c>
      <c r="F194" s="474" t="s">
        <v>182</v>
      </c>
      <c r="G194" s="648" t="s">
        <v>1035</v>
      </c>
      <c r="H194" s="648"/>
      <c r="I194" s="648"/>
      <c r="J194" s="649">
        <v>5266.11</v>
      </c>
      <c r="K194" s="650"/>
      <c r="L194" s="651"/>
      <c r="M194" s="652">
        <f t="shared" si="2"/>
        <v>0.99983102335295226</v>
      </c>
      <c r="N194" s="653"/>
      <c r="O194" s="654"/>
    </row>
    <row r="195" spans="3:15" ht="17.100000000000001" customHeight="1">
      <c r="C195" s="476"/>
      <c r="D195" s="476"/>
      <c r="E195" s="473" t="s">
        <v>181</v>
      </c>
      <c r="F195" s="474" t="s">
        <v>180</v>
      </c>
      <c r="G195" s="648" t="s">
        <v>1036</v>
      </c>
      <c r="H195" s="648"/>
      <c r="I195" s="648"/>
      <c r="J195" s="649">
        <v>138341.07</v>
      </c>
      <c r="K195" s="650"/>
      <c r="L195" s="651"/>
      <c r="M195" s="652">
        <f t="shared" si="2"/>
        <v>0.99999327752960065</v>
      </c>
      <c r="N195" s="653"/>
      <c r="O195" s="654"/>
    </row>
    <row r="196" spans="3:15" ht="17.100000000000001" customHeight="1">
      <c r="C196" s="476"/>
      <c r="D196" s="476"/>
      <c r="E196" s="473" t="s">
        <v>179</v>
      </c>
      <c r="F196" s="474" t="s">
        <v>178</v>
      </c>
      <c r="G196" s="648" t="s">
        <v>1037</v>
      </c>
      <c r="H196" s="648"/>
      <c r="I196" s="648"/>
      <c r="J196" s="649">
        <v>35909.74</v>
      </c>
      <c r="K196" s="650"/>
      <c r="L196" s="651"/>
      <c r="M196" s="652">
        <f t="shared" si="2"/>
        <v>0.9999927596769701</v>
      </c>
      <c r="N196" s="653"/>
      <c r="O196" s="654"/>
    </row>
    <row r="197" spans="3:15" ht="17.100000000000001" customHeight="1">
      <c r="C197" s="476"/>
      <c r="D197" s="476"/>
      <c r="E197" s="473" t="s">
        <v>177</v>
      </c>
      <c r="F197" s="474" t="s">
        <v>176</v>
      </c>
      <c r="G197" s="648" t="s">
        <v>1038</v>
      </c>
      <c r="H197" s="648"/>
      <c r="I197" s="648"/>
      <c r="J197" s="649">
        <v>33037.5</v>
      </c>
      <c r="K197" s="650"/>
      <c r="L197" s="651"/>
      <c r="M197" s="652">
        <f t="shared" si="2"/>
        <v>0.9999848659119801</v>
      </c>
      <c r="N197" s="653"/>
      <c r="O197" s="654"/>
    </row>
    <row r="198" spans="3:15" ht="17.100000000000001" customHeight="1">
      <c r="C198" s="476"/>
      <c r="D198" s="476"/>
      <c r="E198" s="473" t="s">
        <v>175</v>
      </c>
      <c r="F198" s="474" t="s">
        <v>174</v>
      </c>
      <c r="G198" s="648" t="s">
        <v>1039</v>
      </c>
      <c r="H198" s="648"/>
      <c r="I198" s="648"/>
      <c r="J198" s="649">
        <v>107497.29</v>
      </c>
      <c r="K198" s="650"/>
      <c r="L198" s="651"/>
      <c r="M198" s="652">
        <f t="shared" si="2"/>
        <v>0.99999339522595765</v>
      </c>
      <c r="N198" s="653"/>
      <c r="O198" s="654"/>
    </row>
    <row r="199" spans="3:15" ht="17.100000000000001" customHeight="1">
      <c r="C199" s="476"/>
      <c r="D199" s="476"/>
      <c r="E199" s="473" t="s">
        <v>173</v>
      </c>
      <c r="F199" s="474" t="s">
        <v>919</v>
      </c>
      <c r="G199" s="648" t="s">
        <v>1040</v>
      </c>
      <c r="H199" s="648"/>
      <c r="I199" s="648"/>
      <c r="J199" s="649">
        <v>2403.33</v>
      </c>
      <c r="K199" s="650"/>
      <c r="L199" s="651"/>
      <c r="M199" s="652">
        <f t="shared" si="2"/>
        <v>0.99972129783693842</v>
      </c>
      <c r="N199" s="653"/>
      <c r="O199" s="654"/>
    </row>
    <row r="200" spans="3:15" ht="17.100000000000001" customHeight="1">
      <c r="C200" s="476"/>
      <c r="D200" s="476"/>
      <c r="E200" s="473" t="s">
        <v>171</v>
      </c>
      <c r="F200" s="474" t="s">
        <v>920</v>
      </c>
      <c r="G200" s="648" t="s">
        <v>1041</v>
      </c>
      <c r="H200" s="648"/>
      <c r="I200" s="648"/>
      <c r="J200" s="649">
        <v>15446.01</v>
      </c>
      <c r="K200" s="650"/>
      <c r="L200" s="651"/>
      <c r="M200" s="652">
        <f t="shared" ref="M200:M263" si="3">J200/G200</f>
        <v>0.9999359098854147</v>
      </c>
      <c r="N200" s="653"/>
      <c r="O200" s="654"/>
    </row>
    <row r="201" spans="3:15" ht="17.100000000000001" customHeight="1">
      <c r="C201" s="476"/>
      <c r="D201" s="476"/>
      <c r="E201" s="473" t="s">
        <v>169</v>
      </c>
      <c r="F201" s="474" t="s">
        <v>921</v>
      </c>
      <c r="G201" s="648" t="s">
        <v>1042</v>
      </c>
      <c r="H201" s="648"/>
      <c r="I201" s="648"/>
      <c r="J201" s="649">
        <v>7257.57</v>
      </c>
      <c r="K201" s="650"/>
      <c r="L201" s="651"/>
      <c r="M201" s="652">
        <f t="shared" si="3"/>
        <v>0.99994075502893354</v>
      </c>
      <c r="N201" s="653"/>
      <c r="O201" s="654"/>
    </row>
    <row r="202" spans="3:15" ht="17.100000000000001" customHeight="1">
      <c r="C202" s="476"/>
      <c r="D202" s="476"/>
      <c r="E202" s="473" t="s">
        <v>161</v>
      </c>
      <c r="F202" s="474" t="s">
        <v>160</v>
      </c>
      <c r="G202" s="648" t="s">
        <v>1043</v>
      </c>
      <c r="H202" s="648"/>
      <c r="I202" s="648"/>
      <c r="J202" s="649">
        <v>1736.6</v>
      </c>
      <c r="K202" s="650"/>
      <c r="L202" s="651"/>
      <c r="M202" s="652">
        <f t="shared" si="3"/>
        <v>0.99976971790443292</v>
      </c>
      <c r="N202" s="653"/>
      <c r="O202" s="654"/>
    </row>
    <row r="203" spans="3:15" ht="17.100000000000001" customHeight="1">
      <c r="C203" s="476"/>
      <c r="D203" s="476"/>
      <c r="E203" s="473" t="s">
        <v>157</v>
      </c>
      <c r="F203" s="474" t="s">
        <v>156</v>
      </c>
      <c r="G203" s="648" t="s">
        <v>1044</v>
      </c>
      <c r="H203" s="648"/>
      <c r="I203" s="648"/>
      <c r="J203" s="649">
        <v>361.5</v>
      </c>
      <c r="K203" s="650"/>
      <c r="L203" s="651"/>
      <c r="M203" s="652">
        <f t="shared" si="3"/>
        <v>0.99861878453038677</v>
      </c>
      <c r="N203" s="653"/>
      <c r="O203" s="654"/>
    </row>
    <row r="204" spans="3:15" ht="17.100000000000001" customHeight="1">
      <c r="C204" s="476"/>
      <c r="D204" s="476"/>
      <c r="E204" s="473" t="s">
        <v>155</v>
      </c>
      <c r="F204" s="474" t="s">
        <v>154</v>
      </c>
      <c r="G204" s="648" t="s">
        <v>1045</v>
      </c>
      <c r="H204" s="648"/>
      <c r="I204" s="648"/>
      <c r="J204" s="649">
        <v>3140.12</v>
      </c>
      <c r="K204" s="650"/>
      <c r="L204" s="651"/>
      <c r="M204" s="652">
        <f t="shared" si="3"/>
        <v>0.90389176741508348</v>
      </c>
      <c r="N204" s="653"/>
      <c r="O204" s="654"/>
    </row>
    <row r="205" spans="3:15" ht="17.100000000000001" customHeight="1">
      <c r="C205" s="476"/>
      <c r="D205" s="476"/>
      <c r="E205" s="473" t="s">
        <v>153</v>
      </c>
      <c r="F205" s="474" t="s">
        <v>152</v>
      </c>
      <c r="G205" s="648" t="s">
        <v>1046</v>
      </c>
      <c r="H205" s="648"/>
      <c r="I205" s="648"/>
      <c r="J205" s="649">
        <v>19124.61</v>
      </c>
      <c r="K205" s="650"/>
      <c r="L205" s="651"/>
      <c r="M205" s="652">
        <f t="shared" si="3"/>
        <v>0.99997960784313733</v>
      </c>
      <c r="N205" s="653"/>
      <c r="O205" s="654"/>
    </row>
    <row r="206" spans="3:15" ht="17.100000000000001" customHeight="1">
      <c r="C206" s="476"/>
      <c r="D206" s="476"/>
      <c r="E206" s="473" t="s">
        <v>149</v>
      </c>
      <c r="F206" s="474" t="s">
        <v>148</v>
      </c>
      <c r="G206" s="648" t="s">
        <v>1047</v>
      </c>
      <c r="H206" s="648"/>
      <c r="I206" s="648"/>
      <c r="J206" s="649">
        <v>253.83</v>
      </c>
      <c r="K206" s="650"/>
      <c r="L206" s="651"/>
      <c r="M206" s="652">
        <f t="shared" si="3"/>
        <v>0.99933070866141738</v>
      </c>
      <c r="N206" s="653"/>
      <c r="O206" s="654"/>
    </row>
    <row r="207" spans="3:15" ht="17.100000000000001" customHeight="1">
      <c r="C207" s="476"/>
      <c r="D207" s="476"/>
      <c r="E207" s="473" t="s">
        <v>143</v>
      </c>
      <c r="F207" s="474" t="s">
        <v>142</v>
      </c>
      <c r="G207" s="648" t="s">
        <v>1048</v>
      </c>
      <c r="H207" s="648"/>
      <c r="I207" s="648"/>
      <c r="J207" s="649">
        <v>580</v>
      </c>
      <c r="K207" s="650"/>
      <c r="L207" s="651"/>
      <c r="M207" s="652">
        <f t="shared" si="3"/>
        <v>1</v>
      </c>
      <c r="N207" s="653"/>
      <c r="O207" s="654"/>
    </row>
    <row r="208" spans="3:15" ht="27.75" customHeight="1">
      <c r="C208" s="476"/>
      <c r="D208" s="476"/>
      <c r="E208" s="473" t="s">
        <v>135</v>
      </c>
      <c r="F208" s="474" t="s">
        <v>134</v>
      </c>
      <c r="G208" s="648" t="s">
        <v>1049</v>
      </c>
      <c r="H208" s="648"/>
      <c r="I208" s="648"/>
      <c r="J208" s="649">
        <v>1943.76</v>
      </c>
      <c r="K208" s="650"/>
      <c r="L208" s="651"/>
      <c r="M208" s="652">
        <f t="shared" si="3"/>
        <v>0.99987654320987651</v>
      </c>
      <c r="N208" s="653"/>
      <c r="O208" s="654"/>
    </row>
    <row r="209" spans="3:15" ht="17.100000000000001" customHeight="1">
      <c r="C209" s="476"/>
      <c r="D209" s="476"/>
      <c r="E209" s="473" t="s">
        <v>133</v>
      </c>
      <c r="F209" s="474" t="s">
        <v>132</v>
      </c>
      <c r="G209" s="648" t="s">
        <v>1050</v>
      </c>
      <c r="H209" s="648"/>
      <c r="I209" s="648"/>
      <c r="J209" s="649">
        <v>7771.13</v>
      </c>
      <c r="K209" s="650"/>
      <c r="L209" s="651"/>
      <c r="M209" s="652">
        <f t="shared" si="3"/>
        <v>0.99988805970149253</v>
      </c>
      <c r="N209" s="653"/>
      <c r="O209" s="654"/>
    </row>
    <row r="210" spans="3:15" ht="17.100000000000001" customHeight="1">
      <c r="C210" s="466"/>
      <c r="D210" s="492" t="s">
        <v>1051</v>
      </c>
      <c r="E210" s="468"/>
      <c r="F210" s="493" t="s">
        <v>1052</v>
      </c>
      <c r="G210" s="637" t="s">
        <v>1053</v>
      </c>
      <c r="H210" s="637"/>
      <c r="I210" s="637"/>
      <c r="J210" s="638">
        <v>16883.48</v>
      </c>
      <c r="K210" s="639"/>
      <c r="L210" s="640"/>
      <c r="M210" s="641">
        <f t="shared" si="3"/>
        <v>0.99902248520710057</v>
      </c>
      <c r="N210" s="642"/>
      <c r="O210" s="643"/>
    </row>
    <row r="211" spans="3:15" ht="17.100000000000001" customHeight="1">
      <c r="C211" s="476"/>
      <c r="D211" s="476"/>
      <c r="E211" s="473" t="s">
        <v>191</v>
      </c>
      <c r="F211" s="474" t="s">
        <v>190</v>
      </c>
      <c r="G211" s="648" t="s">
        <v>839</v>
      </c>
      <c r="H211" s="648"/>
      <c r="I211" s="648"/>
      <c r="J211" s="649">
        <v>9996.2199999999993</v>
      </c>
      <c r="K211" s="650"/>
      <c r="L211" s="651"/>
      <c r="M211" s="652">
        <f t="shared" si="3"/>
        <v>0.9996219999999999</v>
      </c>
      <c r="N211" s="653"/>
      <c r="O211" s="654"/>
    </row>
    <row r="212" spans="3:15" ht="17.100000000000001" customHeight="1">
      <c r="C212" s="476"/>
      <c r="D212" s="476"/>
      <c r="E212" s="473" t="s">
        <v>175</v>
      </c>
      <c r="F212" s="474" t="s">
        <v>174</v>
      </c>
      <c r="G212" s="648" t="s">
        <v>1054</v>
      </c>
      <c r="H212" s="648"/>
      <c r="I212" s="648"/>
      <c r="J212" s="649">
        <v>5889.26</v>
      </c>
      <c r="K212" s="650"/>
      <c r="L212" s="651"/>
      <c r="M212" s="652">
        <f t="shared" si="3"/>
        <v>0.99817966101694922</v>
      </c>
      <c r="N212" s="653"/>
      <c r="O212" s="654"/>
    </row>
    <row r="213" spans="3:15" ht="17.100000000000001" customHeight="1">
      <c r="C213" s="476"/>
      <c r="D213" s="476"/>
      <c r="E213" s="473" t="s">
        <v>157</v>
      </c>
      <c r="F213" s="474" t="s">
        <v>156</v>
      </c>
      <c r="G213" s="648" t="s">
        <v>802</v>
      </c>
      <c r="H213" s="648"/>
      <c r="I213" s="648"/>
      <c r="J213" s="649">
        <v>998</v>
      </c>
      <c r="K213" s="650"/>
      <c r="L213" s="651"/>
      <c r="M213" s="652">
        <f t="shared" si="3"/>
        <v>0.998</v>
      </c>
      <c r="N213" s="653"/>
      <c r="O213" s="654"/>
    </row>
    <row r="214" spans="3:15" ht="17.100000000000001" customHeight="1">
      <c r="C214" s="466"/>
      <c r="D214" s="492" t="s">
        <v>1055</v>
      </c>
      <c r="E214" s="468"/>
      <c r="F214" s="493" t="s">
        <v>1056</v>
      </c>
      <c r="G214" s="637" t="s">
        <v>1057</v>
      </c>
      <c r="H214" s="637"/>
      <c r="I214" s="637"/>
      <c r="J214" s="638">
        <v>15668.25</v>
      </c>
      <c r="K214" s="639"/>
      <c r="L214" s="640"/>
      <c r="M214" s="641">
        <f t="shared" si="3"/>
        <v>0.92166176470588235</v>
      </c>
      <c r="N214" s="642"/>
      <c r="O214" s="643"/>
    </row>
    <row r="215" spans="3:15" ht="17.100000000000001" customHeight="1">
      <c r="C215" s="476"/>
      <c r="D215" s="476"/>
      <c r="E215" s="473" t="s">
        <v>195</v>
      </c>
      <c r="F215" s="474" t="s">
        <v>194</v>
      </c>
      <c r="G215" s="648" t="s">
        <v>802</v>
      </c>
      <c r="H215" s="648"/>
      <c r="I215" s="648"/>
      <c r="J215" s="649">
        <v>771.3</v>
      </c>
      <c r="K215" s="650"/>
      <c r="L215" s="651"/>
      <c r="M215" s="652">
        <f t="shared" si="3"/>
        <v>0.77129999999999999</v>
      </c>
      <c r="N215" s="653"/>
      <c r="O215" s="654"/>
    </row>
    <row r="216" spans="3:15" ht="17.100000000000001" customHeight="1">
      <c r="C216" s="476"/>
      <c r="D216" s="476"/>
      <c r="E216" s="473" t="s">
        <v>191</v>
      </c>
      <c r="F216" s="474" t="s">
        <v>190</v>
      </c>
      <c r="G216" s="648" t="s">
        <v>1058</v>
      </c>
      <c r="H216" s="648"/>
      <c r="I216" s="648"/>
      <c r="J216" s="649">
        <v>4658.47</v>
      </c>
      <c r="K216" s="650"/>
      <c r="L216" s="651"/>
      <c r="M216" s="652">
        <f t="shared" si="3"/>
        <v>0.99795844044558701</v>
      </c>
      <c r="N216" s="653"/>
      <c r="O216" s="654"/>
    </row>
    <row r="217" spans="3:15" ht="17.100000000000001" customHeight="1">
      <c r="C217" s="476"/>
      <c r="D217" s="476"/>
      <c r="E217" s="473" t="s">
        <v>175</v>
      </c>
      <c r="F217" s="474" t="s">
        <v>174</v>
      </c>
      <c r="G217" s="648" t="s">
        <v>1059</v>
      </c>
      <c r="H217" s="648"/>
      <c r="I217" s="648"/>
      <c r="J217" s="649">
        <v>1141.8800000000001</v>
      </c>
      <c r="K217" s="650"/>
      <c r="L217" s="651"/>
      <c r="M217" s="652">
        <f t="shared" si="3"/>
        <v>0.8783692307692309</v>
      </c>
      <c r="N217" s="653"/>
      <c r="O217" s="654"/>
    </row>
    <row r="218" spans="3:15" ht="17.100000000000001" customHeight="1">
      <c r="C218" s="476"/>
      <c r="D218" s="476"/>
      <c r="E218" s="473" t="s">
        <v>157</v>
      </c>
      <c r="F218" s="474" t="s">
        <v>156</v>
      </c>
      <c r="G218" s="648" t="s">
        <v>1060</v>
      </c>
      <c r="H218" s="648"/>
      <c r="I218" s="648"/>
      <c r="J218" s="649">
        <v>32</v>
      </c>
      <c r="K218" s="650"/>
      <c r="L218" s="651"/>
      <c r="M218" s="652">
        <f t="shared" si="3"/>
        <v>1</v>
      </c>
      <c r="N218" s="653"/>
      <c r="O218" s="654"/>
    </row>
    <row r="219" spans="3:15" ht="17.100000000000001" customHeight="1">
      <c r="C219" s="476"/>
      <c r="D219" s="476"/>
      <c r="E219" s="473" t="s">
        <v>137</v>
      </c>
      <c r="F219" s="474" t="s">
        <v>445</v>
      </c>
      <c r="G219" s="648" t="s">
        <v>699</v>
      </c>
      <c r="H219" s="648"/>
      <c r="I219" s="648"/>
      <c r="J219" s="649">
        <v>0</v>
      </c>
      <c r="K219" s="650"/>
      <c r="L219" s="651"/>
      <c r="M219" s="652">
        <v>0</v>
      </c>
      <c r="N219" s="653"/>
      <c r="O219" s="654"/>
    </row>
    <row r="220" spans="3:15" ht="17.100000000000001" customHeight="1">
      <c r="C220" s="476"/>
      <c r="D220" s="476"/>
      <c r="E220" s="473" t="s">
        <v>127</v>
      </c>
      <c r="F220" s="474" t="s">
        <v>126</v>
      </c>
      <c r="G220" s="648" t="s">
        <v>839</v>
      </c>
      <c r="H220" s="648"/>
      <c r="I220" s="648"/>
      <c r="J220" s="649">
        <v>9064.6</v>
      </c>
      <c r="K220" s="650"/>
      <c r="L220" s="651"/>
      <c r="M220" s="652">
        <f t="shared" si="3"/>
        <v>0.90646000000000004</v>
      </c>
      <c r="N220" s="653"/>
      <c r="O220" s="654"/>
    </row>
    <row r="221" spans="3:15" ht="17.100000000000001" customHeight="1">
      <c r="C221" s="466"/>
      <c r="D221" s="492" t="s">
        <v>1061</v>
      </c>
      <c r="E221" s="468"/>
      <c r="F221" s="493" t="s">
        <v>1062</v>
      </c>
      <c r="G221" s="637" t="s">
        <v>1063</v>
      </c>
      <c r="H221" s="637"/>
      <c r="I221" s="637"/>
      <c r="J221" s="638">
        <v>40602.33</v>
      </c>
      <c r="K221" s="639"/>
      <c r="L221" s="640"/>
      <c r="M221" s="641">
        <f t="shared" si="3"/>
        <v>0.90711193029490622</v>
      </c>
      <c r="N221" s="642"/>
      <c r="O221" s="643"/>
    </row>
    <row r="222" spans="3:15" ht="17.100000000000001" customHeight="1">
      <c r="C222" s="476"/>
      <c r="D222" s="476"/>
      <c r="E222" s="473" t="s">
        <v>195</v>
      </c>
      <c r="F222" s="474" t="s">
        <v>194</v>
      </c>
      <c r="G222" s="648" t="s">
        <v>703</v>
      </c>
      <c r="H222" s="648"/>
      <c r="I222" s="648"/>
      <c r="J222" s="649">
        <v>1998.7</v>
      </c>
      <c r="K222" s="650"/>
      <c r="L222" s="651"/>
      <c r="M222" s="652">
        <f t="shared" si="3"/>
        <v>0.99935000000000007</v>
      </c>
      <c r="N222" s="653"/>
      <c r="O222" s="654"/>
    </row>
    <row r="223" spans="3:15" ht="17.100000000000001" customHeight="1">
      <c r="C223" s="476"/>
      <c r="D223" s="476"/>
      <c r="E223" s="473" t="s">
        <v>191</v>
      </c>
      <c r="F223" s="474" t="s">
        <v>190</v>
      </c>
      <c r="G223" s="648" t="s">
        <v>1064</v>
      </c>
      <c r="H223" s="648"/>
      <c r="I223" s="648"/>
      <c r="J223" s="649">
        <v>3809.96</v>
      </c>
      <c r="K223" s="650"/>
      <c r="L223" s="651"/>
      <c r="M223" s="652">
        <f t="shared" si="3"/>
        <v>0.5188560533841754</v>
      </c>
      <c r="N223" s="653"/>
      <c r="O223" s="654"/>
    </row>
    <row r="224" spans="3:15" ht="17.100000000000001" customHeight="1">
      <c r="C224" s="476"/>
      <c r="D224" s="476"/>
      <c r="E224" s="473" t="s">
        <v>175</v>
      </c>
      <c r="F224" s="474" t="s">
        <v>174</v>
      </c>
      <c r="G224" s="648" t="s">
        <v>1065</v>
      </c>
      <c r="H224" s="648"/>
      <c r="I224" s="648"/>
      <c r="J224" s="649">
        <v>3666.66</v>
      </c>
      <c r="K224" s="650"/>
      <c r="L224" s="651"/>
      <c r="M224" s="652">
        <f t="shared" si="3"/>
        <v>0.99990728115625849</v>
      </c>
      <c r="N224" s="653"/>
      <c r="O224" s="654"/>
    </row>
    <row r="225" spans="3:15" ht="17.100000000000001" customHeight="1">
      <c r="C225" s="476"/>
      <c r="D225" s="476"/>
      <c r="E225" s="473" t="s">
        <v>161</v>
      </c>
      <c r="F225" s="474" t="s">
        <v>160</v>
      </c>
      <c r="G225" s="648" t="s">
        <v>802</v>
      </c>
      <c r="H225" s="648"/>
      <c r="I225" s="648"/>
      <c r="J225" s="649">
        <v>712.17</v>
      </c>
      <c r="K225" s="650"/>
      <c r="L225" s="651"/>
      <c r="M225" s="652">
        <f t="shared" si="3"/>
        <v>0.71216999999999997</v>
      </c>
      <c r="N225" s="653"/>
      <c r="O225" s="654"/>
    </row>
    <row r="226" spans="3:15" ht="17.100000000000001" customHeight="1">
      <c r="C226" s="476"/>
      <c r="D226" s="476"/>
      <c r="E226" s="473" t="s">
        <v>127</v>
      </c>
      <c r="F226" s="474" t="s">
        <v>126</v>
      </c>
      <c r="G226" s="648" t="s">
        <v>1066</v>
      </c>
      <c r="H226" s="648"/>
      <c r="I226" s="648"/>
      <c r="J226" s="649">
        <v>30414.84</v>
      </c>
      <c r="K226" s="650"/>
      <c r="L226" s="651"/>
      <c r="M226" s="652">
        <f t="shared" si="3"/>
        <v>0.98910048780487803</v>
      </c>
      <c r="N226" s="653"/>
      <c r="O226" s="654"/>
    </row>
    <row r="227" spans="3:15" ht="17.100000000000001" customHeight="1">
      <c r="C227" s="490" t="s">
        <v>1067</v>
      </c>
      <c r="D227" s="490"/>
      <c r="E227" s="490"/>
      <c r="F227" s="491" t="s">
        <v>94</v>
      </c>
      <c r="G227" s="633" t="s">
        <v>1068</v>
      </c>
      <c r="H227" s="633"/>
      <c r="I227" s="633"/>
      <c r="J227" s="634">
        <v>1199894.6000000001</v>
      </c>
      <c r="K227" s="635"/>
      <c r="L227" s="636"/>
      <c r="M227" s="546">
        <f t="shared" si="3"/>
        <v>0.58425849866460866</v>
      </c>
      <c r="N227" s="547"/>
      <c r="O227" s="548"/>
    </row>
    <row r="228" spans="3:15" ht="25.5" customHeight="1">
      <c r="C228" s="466"/>
      <c r="D228" s="492" t="s">
        <v>1069</v>
      </c>
      <c r="E228" s="468"/>
      <c r="F228" s="493" t="s">
        <v>1070</v>
      </c>
      <c r="G228" s="637" t="s">
        <v>1071</v>
      </c>
      <c r="H228" s="637"/>
      <c r="I228" s="637"/>
      <c r="J228" s="638">
        <v>1199894.6000000001</v>
      </c>
      <c r="K228" s="639"/>
      <c r="L228" s="640"/>
      <c r="M228" s="641">
        <f t="shared" si="3"/>
        <v>0.92037278372024356</v>
      </c>
      <c r="N228" s="642"/>
      <c r="O228" s="643"/>
    </row>
    <row r="229" spans="3:15" ht="17.100000000000001" customHeight="1">
      <c r="C229" s="476"/>
      <c r="D229" s="476"/>
      <c r="E229" s="473" t="s">
        <v>123</v>
      </c>
      <c r="F229" s="474" t="s">
        <v>122</v>
      </c>
      <c r="G229" s="648" t="s">
        <v>1072</v>
      </c>
      <c r="H229" s="648"/>
      <c r="I229" s="648"/>
      <c r="J229" s="649">
        <v>3705</v>
      </c>
      <c r="K229" s="650"/>
      <c r="L229" s="651"/>
      <c r="M229" s="652">
        <f t="shared" si="3"/>
        <v>1</v>
      </c>
      <c r="N229" s="653"/>
      <c r="O229" s="654"/>
    </row>
    <row r="230" spans="3:15" ht="40.5" customHeight="1">
      <c r="C230" s="476"/>
      <c r="D230" s="476"/>
      <c r="E230" s="473" t="s">
        <v>119</v>
      </c>
      <c r="F230" s="474" t="s">
        <v>1073</v>
      </c>
      <c r="G230" s="648" t="s">
        <v>695</v>
      </c>
      <c r="H230" s="648"/>
      <c r="I230" s="648"/>
      <c r="J230" s="649">
        <v>397625.27</v>
      </c>
      <c r="K230" s="650"/>
      <c r="L230" s="651"/>
      <c r="M230" s="652">
        <f t="shared" si="3"/>
        <v>0.79525054000000006</v>
      </c>
      <c r="N230" s="653"/>
      <c r="O230" s="654"/>
    </row>
    <row r="231" spans="3:15" ht="17.100000000000001" customHeight="1">
      <c r="C231" s="476"/>
      <c r="D231" s="476"/>
      <c r="E231" s="473" t="s">
        <v>416</v>
      </c>
      <c r="F231" s="474" t="s">
        <v>417</v>
      </c>
      <c r="G231" s="648" t="s">
        <v>1074</v>
      </c>
      <c r="H231" s="648"/>
      <c r="I231" s="648"/>
      <c r="J231" s="649">
        <v>798564.33</v>
      </c>
      <c r="K231" s="650"/>
      <c r="L231" s="651"/>
      <c r="M231" s="652">
        <f t="shared" si="3"/>
        <v>0.99820541249999994</v>
      </c>
      <c r="N231" s="653"/>
      <c r="O231" s="654"/>
    </row>
    <row r="232" spans="3:15" ht="27" customHeight="1">
      <c r="C232" s="466"/>
      <c r="D232" s="492" t="s">
        <v>1075</v>
      </c>
      <c r="E232" s="468"/>
      <c r="F232" s="493" t="s">
        <v>1076</v>
      </c>
      <c r="G232" s="637" t="s">
        <v>1077</v>
      </c>
      <c r="H232" s="637"/>
      <c r="I232" s="637"/>
      <c r="J232" s="638">
        <v>0</v>
      </c>
      <c r="K232" s="639"/>
      <c r="L232" s="640"/>
      <c r="M232" s="655">
        <f t="shared" si="3"/>
        <v>0</v>
      </c>
      <c r="N232" s="656"/>
      <c r="O232" s="657"/>
    </row>
    <row r="233" spans="3:15" ht="17.100000000000001" customHeight="1">
      <c r="C233" s="476"/>
      <c r="D233" s="476"/>
      <c r="E233" s="473" t="s">
        <v>121</v>
      </c>
      <c r="F233" s="474" t="s">
        <v>120</v>
      </c>
      <c r="G233" s="648" t="s">
        <v>1077</v>
      </c>
      <c r="H233" s="648"/>
      <c r="I233" s="648"/>
      <c r="J233" s="649">
        <v>0</v>
      </c>
      <c r="K233" s="650"/>
      <c r="L233" s="651"/>
      <c r="M233" s="652">
        <f t="shared" si="3"/>
        <v>0</v>
      </c>
      <c r="N233" s="653"/>
      <c r="O233" s="654"/>
    </row>
    <row r="234" spans="3:15" ht="17.100000000000001" customHeight="1">
      <c r="C234" s="490" t="s">
        <v>757</v>
      </c>
      <c r="D234" s="490"/>
      <c r="E234" s="490"/>
      <c r="F234" s="491" t="s">
        <v>93</v>
      </c>
      <c r="G234" s="633" t="s">
        <v>1078</v>
      </c>
      <c r="H234" s="633"/>
      <c r="I234" s="633"/>
      <c r="J234" s="634">
        <v>0</v>
      </c>
      <c r="K234" s="635"/>
      <c r="L234" s="636"/>
      <c r="M234" s="655">
        <f t="shared" si="3"/>
        <v>0</v>
      </c>
      <c r="N234" s="656"/>
      <c r="O234" s="657"/>
    </row>
    <row r="235" spans="3:15" ht="17.100000000000001" customHeight="1">
      <c r="C235" s="466"/>
      <c r="D235" s="492" t="s">
        <v>1079</v>
      </c>
      <c r="E235" s="468"/>
      <c r="F235" s="493" t="s">
        <v>1080</v>
      </c>
      <c r="G235" s="637" t="s">
        <v>1078</v>
      </c>
      <c r="H235" s="637"/>
      <c r="I235" s="637"/>
      <c r="J235" s="638">
        <v>0</v>
      </c>
      <c r="K235" s="639"/>
      <c r="L235" s="640"/>
      <c r="M235" s="655">
        <f t="shared" si="3"/>
        <v>0</v>
      </c>
      <c r="N235" s="656"/>
      <c r="O235" s="657"/>
    </row>
    <row r="236" spans="3:15" ht="17.100000000000001" customHeight="1">
      <c r="C236" s="476"/>
      <c r="D236" s="476"/>
      <c r="E236" s="473" t="s">
        <v>131</v>
      </c>
      <c r="F236" s="474" t="s">
        <v>130</v>
      </c>
      <c r="G236" s="648" t="s">
        <v>1081</v>
      </c>
      <c r="H236" s="648"/>
      <c r="I236" s="648"/>
      <c r="J236" s="649">
        <v>0</v>
      </c>
      <c r="K236" s="650"/>
      <c r="L236" s="651"/>
      <c r="M236" s="652">
        <f t="shared" si="3"/>
        <v>0</v>
      </c>
      <c r="N236" s="653"/>
      <c r="O236" s="654"/>
    </row>
    <row r="237" spans="3:15" ht="17.100000000000001" customHeight="1">
      <c r="C237" s="476"/>
      <c r="D237" s="476"/>
      <c r="E237" s="473" t="s">
        <v>125</v>
      </c>
      <c r="F237" s="474" t="s">
        <v>124</v>
      </c>
      <c r="G237" s="648" t="s">
        <v>1082</v>
      </c>
      <c r="H237" s="648"/>
      <c r="I237" s="648"/>
      <c r="J237" s="649">
        <v>0</v>
      </c>
      <c r="K237" s="650"/>
      <c r="L237" s="651"/>
      <c r="M237" s="652">
        <f t="shared" si="3"/>
        <v>0</v>
      </c>
      <c r="N237" s="653"/>
      <c r="O237" s="654"/>
    </row>
    <row r="238" spans="3:15" ht="17.100000000000001" customHeight="1">
      <c r="C238" s="490" t="s">
        <v>778</v>
      </c>
      <c r="D238" s="490"/>
      <c r="E238" s="490"/>
      <c r="F238" s="491" t="s">
        <v>92</v>
      </c>
      <c r="G238" s="633" t="s">
        <v>1083</v>
      </c>
      <c r="H238" s="633"/>
      <c r="I238" s="633"/>
      <c r="J238" s="634">
        <v>28020062.760000002</v>
      </c>
      <c r="K238" s="635"/>
      <c r="L238" s="636"/>
      <c r="M238" s="546">
        <f t="shared" si="3"/>
        <v>0.95060210805892675</v>
      </c>
      <c r="N238" s="547"/>
      <c r="O238" s="548"/>
    </row>
    <row r="239" spans="3:15" ht="17.100000000000001" customHeight="1">
      <c r="C239" s="466"/>
      <c r="D239" s="492" t="s">
        <v>780</v>
      </c>
      <c r="E239" s="468"/>
      <c r="F239" s="493" t="s">
        <v>781</v>
      </c>
      <c r="G239" s="637" t="s">
        <v>1084</v>
      </c>
      <c r="H239" s="637"/>
      <c r="I239" s="637"/>
      <c r="J239" s="638">
        <v>1979556</v>
      </c>
      <c r="K239" s="639"/>
      <c r="L239" s="640"/>
      <c r="M239" s="641">
        <f t="shared" si="3"/>
        <v>0.9941023452016271</v>
      </c>
      <c r="N239" s="642"/>
      <c r="O239" s="643"/>
    </row>
    <row r="240" spans="3:15" ht="17.100000000000001" customHeight="1">
      <c r="C240" s="476"/>
      <c r="D240" s="476"/>
      <c r="E240" s="473" t="s">
        <v>227</v>
      </c>
      <c r="F240" s="474" t="s">
        <v>909</v>
      </c>
      <c r="G240" s="648" t="s">
        <v>1085</v>
      </c>
      <c r="H240" s="648"/>
      <c r="I240" s="648"/>
      <c r="J240" s="649">
        <v>55382.74</v>
      </c>
      <c r="K240" s="650"/>
      <c r="L240" s="651"/>
      <c r="M240" s="652">
        <f t="shared" si="3"/>
        <v>0.97849363957597169</v>
      </c>
      <c r="N240" s="653"/>
      <c r="O240" s="654"/>
    </row>
    <row r="241" spans="3:15" ht="17.100000000000001" customHeight="1">
      <c r="C241" s="476"/>
      <c r="D241" s="476"/>
      <c r="E241" s="473" t="s">
        <v>215</v>
      </c>
      <c r="F241" s="474" t="s">
        <v>214</v>
      </c>
      <c r="G241" s="648" t="s">
        <v>1086</v>
      </c>
      <c r="H241" s="648"/>
      <c r="I241" s="648"/>
      <c r="J241" s="649">
        <v>1384985.1</v>
      </c>
      <c r="K241" s="650"/>
      <c r="L241" s="651"/>
      <c r="M241" s="652">
        <f t="shared" si="3"/>
        <v>0.99991704570067153</v>
      </c>
      <c r="N241" s="653"/>
      <c r="O241" s="654"/>
    </row>
    <row r="242" spans="3:15" ht="17.100000000000001" customHeight="1">
      <c r="C242" s="476"/>
      <c r="D242" s="476"/>
      <c r="E242" s="473" t="s">
        <v>211</v>
      </c>
      <c r="F242" s="474" t="s">
        <v>912</v>
      </c>
      <c r="G242" s="648" t="s">
        <v>1087</v>
      </c>
      <c r="H242" s="648"/>
      <c r="I242" s="648"/>
      <c r="J242" s="649">
        <v>97016.25</v>
      </c>
      <c r="K242" s="650"/>
      <c r="L242" s="651"/>
      <c r="M242" s="652">
        <f t="shared" si="3"/>
        <v>0.97601861167002013</v>
      </c>
      <c r="N242" s="653"/>
      <c r="O242" s="654"/>
    </row>
    <row r="243" spans="3:15" ht="17.100000000000001" customHeight="1">
      <c r="C243" s="476"/>
      <c r="D243" s="476"/>
      <c r="E243" s="473" t="s">
        <v>203</v>
      </c>
      <c r="F243" s="474" t="s">
        <v>202</v>
      </c>
      <c r="G243" s="648" t="s">
        <v>1088</v>
      </c>
      <c r="H243" s="648"/>
      <c r="I243" s="648"/>
      <c r="J243" s="649">
        <v>233079.77</v>
      </c>
      <c r="K243" s="650"/>
      <c r="L243" s="651"/>
      <c r="M243" s="652">
        <f t="shared" si="3"/>
        <v>0.97768359899328849</v>
      </c>
      <c r="N243" s="653"/>
      <c r="O243" s="654"/>
    </row>
    <row r="244" spans="3:15" ht="17.100000000000001" customHeight="1">
      <c r="C244" s="476"/>
      <c r="D244" s="476"/>
      <c r="E244" s="473" t="s">
        <v>201</v>
      </c>
      <c r="F244" s="474" t="s">
        <v>200</v>
      </c>
      <c r="G244" s="648" t="s">
        <v>1089</v>
      </c>
      <c r="H244" s="648"/>
      <c r="I244" s="648"/>
      <c r="J244" s="649">
        <v>35707.15</v>
      </c>
      <c r="K244" s="650"/>
      <c r="L244" s="651"/>
      <c r="M244" s="652">
        <f t="shared" si="3"/>
        <v>0.95473663101604278</v>
      </c>
      <c r="N244" s="653"/>
      <c r="O244" s="654"/>
    </row>
    <row r="245" spans="3:15" ht="17.100000000000001" customHeight="1">
      <c r="C245" s="476"/>
      <c r="D245" s="476"/>
      <c r="E245" s="473" t="s">
        <v>195</v>
      </c>
      <c r="F245" s="474" t="s">
        <v>194</v>
      </c>
      <c r="G245" s="648" t="s">
        <v>703</v>
      </c>
      <c r="H245" s="648"/>
      <c r="I245" s="648"/>
      <c r="J245" s="649">
        <v>2000</v>
      </c>
      <c r="K245" s="650"/>
      <c r="L245" s="651"/>
      <c r="M245" s="652">
        <f t="shared" si="3"/>
        <v>1</v>
      </c>
      <c r="N245" s="653"/>
      <c r="O245" s="654"/>
    </row>
    <row r="246" spans="3:15" ht="17.100000000000001" customHeight="1">
      <c r="C246" s="476"/>
      <c r="D246" s="476"/>
      <c r="E246" s="473" t="s">
        <v>191</v>
      </c>
      <c r="F246" s="474" t="s">
        <v>190</v>
      </c>
      <c r="G246" s="648" t="s">
        <v>1090</v>
      </c>
      <c r="H246" s="648"/>
      <c r="I246" s="648"/>
      <c r="J246" s="649">
        <v>19398.54</v>
      </c>
      <c r="K246" s="650"/>
      <c r="L246" s="651"/>
      <c r="M246" s="652">
        <f t="shared" si="3"/>
        <v>0.99992474226804129</v>
      </c>
      <c r="N246" s="653"/>
      <c r="O246" s="654"/>
    </row>
    <row r="247" spans="3:15" ht="17.100000000000001" customHeight="1">
      <c r="C247" s="476"/>
      <c r="D247" s="476"/>
      <c r="E247" s="473" t="s">
        <v>187</v>
      </c>
      <c r="F247" s="474" t="s">
        <v>1091</v>
      </c>
      <c r="G247" s="648" t="s">
        <v>692</v>
      </c>
      <c r="H247" s="648"/>
      <c r="I247" s="648"/>
      <c r="J247" s="649">
        <v>695.05</v>
      </c>
      <c r="K247" s="650"/>
      <c r="L247" s="651"/>
      <c r="M247" s="652">
        <f t="shared" si="3"/>
        <v>0.99292857142857138</v>
      </c>
      <c r="N247" s="653"/>
      <c r="O247" s="654"/>
    </row>
    <row r="248" spans="3:15" ht="17.100000000000001" customHeight="1">
      <c r="C248" s="476"/>
      <c r="D248" s="476"/>
      <c r="E248" s="473" t="s">
        <v>185</v>
      </c>
      <c r="F248" s="474" t="s">
        <v>184</v>
      </c>
      <c r="G248" s="648" t="s">
        <v>826</v>
      </c>
      <c r="H248" s="648"/>
      <c r="I248" s="648"/>
      <c r="J248" s="649">
        <v>8998.92</v>
      </c>
      <c r="K248" s="650"/>
      <c r="L248" s="651"/>
      <c r="M248" s="652">
        <f t="shared" si="3"/>
        <v>0.99987999999999999</v>
      </c>
      <c r="N248" s="653"/>
      <c r="O248" s="654"/>
    </row>
    <row r="249" spans="3:15" ht="17.100000000000001" customHeight="1">
      <c r="C249" s="476"/>
      <c r="D249" s="476"/>
      <c r="E249" s="473" t="s">
        <v>181</v>
      </c>
      <c r="F249" s="474" t="s">
        <v>180</v>
      </c>
      <c r="G249" s="648" t="s">
        <v>1092</v>
      </c>
      <c r="H249" s="648"/>
      <c r="I249" s="648"/>
      <c r="J249" s="649">
        <v>43700</v>
      </c>
      <c r="K249" s="650"/>
      <c r="L249" s="651"/>
      <c r="M249" s="652">
        <f t="shared" si="3"/>
        <v>1</v>
      </c>
      <c r="N249" s="653"/>
      <c r="O249" s="654"/>
    </row>
    <row r="250" spans="3:15" ht="17.100000000000001" customHeight="1">
      <c r="C250" s="476"/>
      <c r="D250" s="476"/>
      <c r="E250" s="473" t="s">
        <v>179</v>
      </c>
      <c r="F250" s="474" t="s">
        <v>178</v>
      </c>
      <c r="G250" s="648" t="s">
        <v>1093</v>
      </c>
      <c r="H250" s="648"/>
      <c r="I250" s="648"/>
      <c r="J250" s="649">
        <v>11567.39</v>
      </c>
      <c r="K250" s="650"/>
      <c r="L250" s="651"/>
      <c r="M250" s="652">
        <f t="shared" si="3"/>
        <v>0.99718879310344821</v>
      </c>
      <c r="N250" s="653"/>
      <c r="O250" s="654"/>
    </row>
    <row r="251" spans="3:15" ht="17.100000000000001" customHeight="1">
      <c r="C251" s="476"/>
      <c r="D251" s="476"/>
      <c r="E251" s="473" t="s">
        <v>177</v>
      </c>
      <c r="F251" s="474" t="s">
        <v>176</v>
      </c>
      <c r="G251" s="648" t="s">
        <v>1059</v>
      </c>
      <c r="H251" s="648"/>
      <c r="I251" s="648"/>
      <c r="J251" s="649">
        <v>1230</v>
      </c>
      <c r="K251" s="650"/>
      <c r="L251" s="651"/>
      <c r="M251" s="652">
        <f t="shared" si="3"/>
        <v>0.94615384615384612</v>
      </c>
      <c r="N251" s="653"/>
      <c r="O251" s="654"/>
    </row>
    <row r="252" spans="3:15" ht="17.100000000000001" customHeight="1">
      <c r="C252" s="476"/>
      <c r="D252" s="476"/>
      <c r="E252" s="473" t="s">
        <v>175</v>
      </c>
      <c r="F252" s="474" t="s">
        <v>174</v>
      </c>
      <c r="G252" s="648" t="s">
        <v>1094</v>
      </c>
      <c r="H252" s="648"/>
      <c r="I252" s="648"/>
      <c r="J252" s="649">
        <v>11900</v>
      </c>
      <c r="K252" s="650"/>
      <c r="L252" s="651"/>
      <c r="M252" s="652">
        <f t="shared" si="3"/>
        <v>1</v>
      </c>
      <c r="N252" s="653"/>
      <c r="O252" s="654"/>
    </row>
    <row r="253" spans="3:15" ht="17.100000000000001" customHeight="1">
      <c r="C253" s="476"/>
      <c r="D253" s="476"/>
      <c r="E253" s="473" t="s">
        <v>173</v>
      </c>
      <c r="F253" s="474" t="s">
        <v>919</v>
      </c>
      <c r="G253" s="648" t="s">
        <v>1095</v>
      </c>
      <c r="H253" s="648"/>
      <c r="I253" s="648"/>
      <c r="J253" s="649">
        <v>1263.26</v>
      </c>
      <c r="K253" s="650"/>
      <c r="L253" s="651"/>
      <c r="M253" s="652">
        <f t="shared" si="3"/>
        <v>0.7895375</v>
      </c>
      <c r="N253" s="653"/>
      <c r="O253" s="654"/>
    </row>
    <row r="254" spans="3:15" ht="17.100000000000001" customHeight="1">
      <c r="C254" s="476"/>
      <c r="D254" s="476"/>
      <c r="E254" s="473" t="s">
        <v>171</v>
      </c>
      <c r="F254" s="474" t="s">
        <v>920</v>
      </c>
      <c r="G254" s="648" t="s">
        <v>743</v>
      </c>
      <c r="H254" s="648"/>
      <c r="I254" s="648"/>
      <c r="J254" s="649">
        <v>120</v>
      </c>
      <c r="K254" s="650"/>
      <c r="L254" s="651"/>
      <c r="M254" s="652">
        <f t="shared" si="3"/>
        <v>0.6</v>
      </c>
      <c r="N254" s="653"/>
      <c r="O254" s="654"/>
    </row>
    <row r="255" spans="3:15" ht="17.100000000000001" customHeight="1">
      <c r="C255" s="476"/>
      <c r="D255" s="476"/>
      <c r="E255" s="473" t="s">
        <v>169</v>
      </c>
      <c r="F255" s="474" t="s">
        <v>921</v>
      </c>
      <c r="G255" s="648" t="s">
        <v>990</v>
      </c>
      <c r="H255" s="648"/>
      <c r="I255" s="648"/>
      <c r="J255" s="649">
        <v>3887.23</v>
      </c>
      <c r="K255" s="650"/>
      <c r="L255" s="651"/>
      <c r="M255" s="652">
        <f t="shared" si="3"/>
        <v>0.97180750000000005</v>
      </c>
      <c r="N255" s="653"/>
      <c r="O255" s="654"/>
    </row>
    <row r="256" spans="3:15" ht="17.100000000000001" customHeight="1">
      <c r="C256" s="476"/>
      <c r="D256" s="476"/>
      <c r="E256" s="473" t="s">
        <v>161</v>
      </c>
      <c r="F256" s="474" t="s">
        <v>160</v>
      </c>
      <c r="G256" s="648" t="s">
        <v>1096</v>
      </c>
      <c r="H256" s="648"/>
      <c r="I256" s="648"/>
      <c r="J256" s="649">
        <v>2539.96</v>
      </c>
      <c r="K256" s="650"/>
      <c r="L256" s="651"/>
      <c r="M256" s="652">
        <f t="shared" si="3"/>
        <v>0.87584827586206893</v>
      </c>
      <c r="N256" s="653"/>
      <c r="O256" s="654"/>
    </row>
    <row r="257" spans="3:15" ht="17.100000000000001" customHeight="1">
      <c r="C257" s="476"/>
      <c r="D257" s="476"/>
      <c r="E257" s="473" t="s">
        <v>155</v>
      </c>
      <c r="F257" s="474" t="s">
        <v>154</v>
      </c>
      <c r="G257" s="648" t="s">
        <v>1097</v>
      </c>
      <c r="H257" s="648"/>
      <c r="I257" s="648"/>
      <c r="J257" s="649">
        <v>60200</v>
      </c>
      <c r="K257" s="650"/>
      <c r="L257" s="651"/>
      <c r="M257" s="652">
        <f t="shared" si="3"/>
        <v>1</v>
      </c>
      <c r="N257" s="653"/>
      <c r="O257" s="654"/>
    </row>
    <row r="258" spans="3:15" ht="17.100000000000001" customHeight="1">
      <c r="C258" s="476"/>
      <c r="D258" s="476"/>
      <c r="E258" s="473" t="s">
        <v>137</v>
      </c>
      <c r="F258" s="474" t="s">
        <v>445</v>
      </c>
      <c r="G258" s="648" t="s">
        <v>882</v>
      </c>
      <c r="H258" s="648"/>
      <c r="I258" s="648"/>
      <c r="J258" s="649">
        <v>289</v>
      </c>
      <c r="K258" s="650"/>
      <c r="L258" s="651"/>
      <c r="M258" s="652">
        <f t="shared" si="3"/>
        <v>0.96333333333333337</v>
      </c>
      <c r="N258" s="653"/>
      <c r="O258" s="654"/>
    </row>
    <row r="259" spans="3:15" ht="27" customHeight="1">
      <c r="C259" s="476"/>
      <c r="D259" s="476"/>
      <c r="E259" s="473" t="s">
        <v>135</v>
      </c>
      <c r="F259" s="474" t="s">
        <v>134</v>
      </c>
      <c r="G259" s="648" t="s">
        <v>956</v>
      </c>
      <c r="H259" s="648"/>
      <c r="I259" s="648"/>
      <c r="J259" s="649">
        <v>1500</v>
      </c>
      <c r="K259" s="650"/>
      <c r="L259" s="651"/>
      <c r="M259" s="652">
        <f t="shared" si="3"/>
        <v>1</v>
      </c>
      <c r="N259" s="653"/>
      <c r="O259" s="654"/>
    </row>
    <row r="260" spans="3:15" ht="19.5" customHeight="1">
      <c r="C260" s="476"/>
      <c r="D260" s="476"/>
      <c r="E260" s="473" t="s">
        <v>133</v>
      </c>
      <c r="F260" s="474" t="s">
        <v>132</v>
      </c>
      <c r="G260" s="648" t="s">
        <v>1098</v>
      </c>
      <c r="H260" s="648"/>
      <c r="I260" s="648"/>
      <c r="J260" s="649">
        <v>4095.64</v>
      </c>
      <c r="K260" s="650"/>
      <c r="L260" s="651"/>
      <c r="M260" s="652">
        <f t="shared" si="3"/>
        <v>0.99893658536585361</v>
      </c>
      <c r="N260" s="653"/>
      <c r="O260" s="654"/>
    </row>
    <row r="261" spans="3:15" ht="17.100000000000001" customHeight="1">
      <c r="C261" s="466"/>
      <c r="D261" s="492" t="s">
        <v>786</v>
      </c>
      <c r="E261" s="468"/>
      <c r="F261" s="493" t="s">
        <v>787</v>
      </c>
      <c r="G261" s="637" t="s">
        <v>1099</v>
      </c>
      <c r="H261" s="637"/>
      <c r="I261" s="637"/>
      <c r="J261" s="638">
        <v>1492734.65</v>
      </c>
      <c r="K261" s="639"/>
      <c r="L261" s="640"/>
      <c r="M261" s="641">
        <f t="shared" si="3"/>
        <v>0.98517334345300944</v>
      </c>
      <c r="N261" s="642"/>
      <c r="O261" s="643"/>
    </row>
    <row r="262" spans="3:15" ht="17.100000000000001" customHeight="1">
      <c r="C262" s="476"/>
      <c r="D262" s="476"/>
      <c r="E262" s="473" t="s">
        <v>227</v>
      </c>
      <c r="F262" s="474" t="s">
        <v>909</v>
      </c>
      <c r="G262" s="648" t="s">
        <v>1100</v>
      </c>
      <c r="H262" s="648"/>
      <c r="I262" s="648"/>
      <c r="J262" s="649">
        <v>67612.23</v>
      </c>
      <c r="K262" s="650"/>
      <c r="L262" s="651"/>
      <c r="M262" s="652">
        <f t="shared" si="3"/>
        <v>0.92873942307692303</v>
      </c>
      <c r="N262" s="653"/>
      <c r="O262" s="654"/>
    </row>
    <row r="263" spans="3:15" ht="17.100000000000001" customHeight="1">
      <c r="C263" s="476"/>
      <c r="D263" s="476"/>
      <c r="E263" s="473" t="s">
        <v>215</v>
      </c>
      <c r="F263" s="474" t="s">
        <v>214</v>
      </c>
      <c r="G263" s="648" t="s">
        <v>1101</v>
      </c>
      <c r="H263" s="648"/>
      <c r="I263" s="648"/>
      <c r="J263" s="649">
        <v>940531.28</v>
      </c>
      <c r="K263" s="650"/>
      <c r="L263" s="651"/>
      <c r="M263" s="652">
        <f t="shared" si="3"/>
        <v>0.99243566529492455</v>
      </c>
      <c r="N263" s="653"/>
      <c r="O263" s="654"/>
    </row>
    <row r="264" spans="3:15" ht="17.100000000000001" customHeight="1">
      <c r="C264" s="476"/>
      <c r="D264" s="476"/>
      <c r="E264" s="473" t="s">
        <v>211</v>
      </c>
      <c r="F264" s="474" t="s">
        <v>912</v>
      </c>
      <c r="G264" s="648" t="s">
        <v>1102</v>
      </c>
      <c r="H264" s="648"/>
      <c r="I264" s="648"/>
      <c r="J264" s="649">
        <v>70842.53</v>
      </c>
      <c r="K264" s="650"/>
      <c r="L264" s="651"/>
      <c r="M264" s="652">
        <f t="shared" ref="M264:M327" si="4">J264/G264</f>
        <v>0.99778211267605632</v>
      </c>
      <c r="N264" s="653"/>
      <c r="O264" s="654"/>
    </row>
    <row r="265" spans="3:15" ht="17.100000000000001" customHeight="1">
      <c r="C265" s="476"/>
      <c r="D265" s="476"/>
      <c r="E265" s="473" t="s">
        <v>203</v>
      </c>
      <c r="F265" s="474" t="s">
        <v>202</v>
      </c>
      <c r="G265" s="648" t="s">
        <v>1103</v>
      </c>
      <c r="H265" s="648"/>
      <c r="I265" s="648"/>
      <c r="J265" s="649">
        <v>150521.41</v>
      </c>
      <c r="K265" s="650"/>
      <c r="L265" s="651"/>
      <c r="M265" s="652">
        <f t="shared" si="4"/>
        <v>0.94906311475409844</v>
      </c>
      <c r="N265" s="653"/>
      <c r="O265" s="654"/>
    </row>
    <row r="266" spans="3:15" ht="17.100000000000001" customHeight="1">
      <c r="C266" s="476"/>
      <c r="D266" s="476"/>
      <c r="E266" s="473" t="s">
        <v>201</v>
      </c>
      <c r="F266" s="474" t="s">
        <v>200</v>
      </c>
      <c r="G266" s="648" t="s">
        <v>856</v>
      </c>
      <c r="H266" s="648"/>
      <c r="I266" s="648"/>
      <c r="J266" s="649">
        <v>24802.83</v>
      </c>
      <c r="K266" s="650"/>
      <c r="L266" s="651"/>
      <c r="M266" s="652">
        <f t="shared" si="4"/>
        <v>0.93595584905660389</v>
      </c>
      <c r="N266" s="653"/>
      <c r="O266" s="654"/>
    </row>
    <row r="267" spans="3:15" ht="17.100000000000001" customHeight="1">
      <c r="C267" s="476"/>
      <c r="D267" s="476"/>
      <c r="E267" s="473" t="s">
        <v>195</v>
      </c>
      <c r="F267" s="474" t="s">
        <v>194</v>
      </c>
      <c r="G267" s="648" t="s">
        <v>1104</v>
      </c>
      <c r="H267" s="648"/>
      <c r="I267" s="648"/>
      <c r="J267" s="649">
        <v>8163</v>
      </c>
      <c r="K267" s="650"/>
      <c r="L267" s="651"/>
      <c r="M267" s="652">
        <f t="shared" si="4"/>
        <v>0.99853211009174314</v>
      </c>
      <c r="N267" s="653"/>
      <c r="O267" s="654"/>
    </row>
    <row r="268" spans="3:15" ht="17.100000000000001" customHeight="1">
      <c r="C268" s="476"/>
      <c r="D268" s="476"/>
      <c r="E268" s="473" t="s">
        <v>191</v>
      </c>
      <c r="F268" s="474" t="s">
        <v>190</v>
      </c>
      <c r="G268" s="648" t="s">
        <v>1105</v>
      </c>
      <c r="H268" s="648"/>
      <c r="I268" s="648"/>
      <c r="J268" s="649">
        <v>16575</v>
      </c>
      <c r="K268" s="650"/>
      <c r="L268" s="651"/>
      <c r="M268" s="652">
        <f t="shared" si="4"/>
        <v>1</v>
      </c>
      <c r="N268" s="653"/>
      <c r="O268" s="654"/>
    </row>
    <row r="269" spans="3:15" ht="17.100000000000001" customHeight="1">
      <c r="C269" s="476"/>
      <c r="D269" s="476"/>
      <c r="E269" s="473" t="s">
        <v>187</v>
      </c>
      <c r="F269" s="474" t="s">
        <v>1091</v>
      </c>
      <c r="G269" s="648" t="s">
        <v>743</v>
      </c>
      <c r="H269" s="648"/>
      <c r="I269" s="648"/>
      <c r="J269" s="649">
        <v>200</v>
      </c>
      <c r="K269" s="650"/>
      <c r="L269" s="651"/>
      <c r="M269" s="652">
        <f t="shared" si="4"/>
        <v>1</v>
      </c>
      <c r="N269" s="653"/>
      <c r="O269" s="654"/>
    </row>
    <row r="270" spans="3:15" ht="17.100000000000001" customHeight="1">
      <c r="C270" s="476"/>
      <c r="D270" s="476"/>
      <c r="E270" s="473" t="s">
        <v>185</v>
      </c>
      <c r="F270" s="474" t="s">
        <v>184</v>
      </c>
      <c r="G270" s="648" t="s">
        <v>1106</v>
      </c>
      <c r="H270" s="648"/>
      <c r="I270" s="648"/>
      <c r="J270" s="649">
        <v>16000</v>
      </c>
      <c r="K270" s="650"/>
      <c r="L270" s="651"/>
      <c r="M270" s="652">
        <f t="shared" si="4"/>
        <v>1</v>
      </c>
      <c r="N270" s="653"/>
      <c r="O270" s="654"/>
    </row>
    <row r="271" spans="3:15" ht="17.100000000000001" customHeight="1">
      <c r="C271" s="476"/>
      <c r="D271" s="476"/>
      <c r="E271" s="473" t="s">
        <v>181</v>
      </c>
      <c r="F271" s="474" t="s">
        <v>180</v>
      </c>
      <c r="G271" s="648" t="s">
        <v>1107</v>
      </c>
      <c r="H271" s="648"/>
      <c r="I271" s="648"/>
      <c r="J271" s="649">
        <v>61000</v>
      </c>
      <c r="K271" s="650"/>
      <c r="L271" s="651"/>
      <c r="M271" s="652">
        <f t="shared" si="4"/>
        <v>1</v>
      </c>
      <c r="N271" s="653"/>
      <c r="O271" s="654"/>
    </row>
    <row r="272" spans="3:15" ht="17.100000000000001" customHeight="1">
      <c r="C272" s="476"/>
      <c r="D272" s="476"/>
      <c r="E272" s="473" t="s">
        <v>179</v>
      </c>
      <c r="F272" s="474" t="s">
        <v>178</v>
      </c>
      <c r="G272" s="648" t="s">
        <v>1108</v>
      </c>
      <c r="H272" s="648"/>
      <c r="I272" s="648"/>
      <c r="J272" s="649">
        <v>52299.99</v>
      </c>
      <c r="K272" s="650"/>
      <c r="L272" s="651"/>
      <c r="M272" s="652">
        <f t="shared" si="4"/>
        <v>0.99999980879541106</v>
      </c>
      <c r="N272" s="653"/>
      <c r="O272" s="654"/>
    </row>
    <row r="273" spans="3:15" ht="17.100000000000001" customHeight="1">
      <c r="C273" s="476"/>
      <c r="D273" s="476"/>
      <c r="E273" s="473" t="s">
        <v>177</v>
      </c>
      <c r="F273" s="474" t="s">
        <v>176</v>
      </c>
      <c r="G273" s="648" t="s">
        <v>882</v>
      </c>
      <c r="H273" s="648"/>
      <c r="I273" s="648"/>
      <c r="J273" s="649">
        <v>300</v>
      </c>
      <c r="K273" s="650"/>
      <c r="L273" s="651"/>
      <c r="M273" s="652">
        <f t="shared" si="4"/>
        <v>1</v>
      </c>
      <c r="N273" s="653"/>
      <c r="O273" s="654"/>
    </row>
    <row r="274" spans="3:15" ht="17.100000000000001" customHeight="1">
      <c r="C274" s="476"/>
      <c r="D274" s="476"/>
      <c r="E274" s="473" t="s">
        <v>175</v>
      </c>
      <c r="F274" s="474" t="s">
        <v>174</v>
      </c>
      <c r="G274" s="648" t="s">
        <v>1109</v>
      </c>
      <c r="H274" s="648"/>
      <c r="I274" s="648"/>
      <c r="J274" s="649">
        <v>12950</v>
      </c>
      <c r="K274" s="650"/>
      <c r="L274" s="651"/>
      <c r="M274" s="652">
        <f t="shared" si="4"/>
        <v>1</v>
      </c>
      <c r="N274" s="653"/>
      <c r="O274" s="654"/>
    </row>
    <row r="275" spans="3:15" ht="17.100000000000001" customHeight="1">
      <c r="C275" s="476"/>
      <c r="D275" s="476"/>
      <c r="E275" s="473" t="s">
        <v>173</v>
      </c>
      <c r="F275" s="474" t="s">
        <v>919</v>
      </c>
      <c r="G275" s="648" t="s">
        <v>802</v>
      </c>
      <c r="H275" s="648"/>
      <c r="I275" s="648"/>
      <c r="J275" s="649">
        <v>997.58</v>
      </c>
      <c r="K275" s="650"/>
      <c r="L275" s="651"/>
      <c r="M275" s="652">
        <f t="shared" si="4"/>
        <v>0.99758000000000002</v>
      </c>
      <c r="N275" s="653"/>
      <c r="O275" s="654"/>
    </row>
    <row r="276" spans="3:15" ht="17.100000000000001" customHeight="1">
      <c r="C276" s="476"/>
      <c r="D276" s="476"/>
      <c r="E276" s="473" t="s">
        <v>171</v>
      </c>
      <c r="F276" s="474" t="s">
        <v>920</v>
      </c>
      <c r="G276" s="648" t="s">
        <v>784</v>
      </c>
      <c r="H276" s="648"/>
      <c r="I276" s="648"/>
      <c r="J276" s="649">
        <v>325.12</v>
      </c>
      <c r="K276" s="650"/>
      <c r="L276" s="651"/>
      <c r="M276" s="652">
        <f t="shared" si="4"/>
        <v>0.81279999999999997</v>
      </c>
      <c r="N276" s="653"/>
      <c r="O276" s="654"/>
    </row>
    <row r="277" spans="3:15" ht="17.100000000000001" customHeight="1">
      <c r="C277" s="476"/>
      <c r="D277" s="476"/>
      <c r="E277" s="473" t="s">
        <v>169</v>
      </c>
      <c r="F277" s="474" t="s">
        <v>921</v>
      </c>
      <c r="G277" s="648" t="s">
        <v>1096</v>
      </c>
      <c r="H277" s="648"/>
      <c r="I277" s="648"/>
      <c r="J277" s="649">
        <v>2819.69</v>
      </c>
      <c r="K277" s="650"/>
      <c r="L277" s="651"/>
      <c r="M277" s="652">
        <f t="shared" si="4"/>
        <v>0.9723068965517242</v>
      </c>
      <c r="N277" s="653"/>
      <c r="O277" s="654"/>
    </row>
    <row r="278" spans="3:15" ht="17.100000000000001" customHeight="1">
      <c r="C278" s="476"/>
      <c r="D278" s="476"/>
      <c r="E278" s="473" t="s">
        <v>161</v>
      </c>
      <c r="F278" s="474" t="s">
        <v>160</v>
      </c>
      <c r="G278" s="648" t="s">
        <v>1095</v>
      </c>
      <c r="H278" s="648"/>
      <c r="I278" s="648"/>
      <c r="J278" s="649">
        <v>1599.75</v>
      </c>
      <c r="K278" s="650"/>
      <c r="L278" s="651"/>
      <c r="M278" s="652">
        <f t="shared" si="4"/>
        <v>0.99984375000000003</v>
      </c>
      <c r="N278" s="653"/>
      <c r="O278" s="654"/>
    </row>
    <row r="279" spans="3:15" ht="17.100000000000001" customHeight="1">
      <c r="C279" s="476"/>
      <c r="D279" s="476"/>
      <c r="E279" s="473" t="s">
        <v>155</v>
      </c>
      <c r="F279" s="474" t="s">
        <v>154</v>
      </c>
      <c r="G279" s="648" t="s">
        <v>1110</v>
      </c>
      <c r="H279" s="648"/>
      <c r="I279" s="648"/>
      <c r="J279" s="649">
        <v>61300</v>
      </c>
      <c r="K279" s="650"/>
      <c r="L279" s="651"/>
      <c r="M279" s="652">
        <f t="shared" si="4"/>
        <v>1</v>
      </c>
      <c r="N279" s="653"/>
      <c r="O279" s="654"/>
    </row>
    <row r="280" spans="3:15" ht="17.100000000000001" customHeight="1">
      <c r="C280" s="476"/>
      <c r="D280" s="476"/>
      <c r="E280" s="473" t="s">
        <v>137</v>
      </c>
      <c r="F280" s="474" t="s">
        <v>445</v>
      </c>
      <c r="G280" s="648" t="s">
        <v>743</v>
      </c>
      <c r="H280" s="648"/>
      <c r="I280" s="648"/>
      <c r="J280" s="649">
        <v>200</v>
      </c>
      <c r="K280" s="650"/>
      <c r="L280" s="651"/>
      <c r="M280" s="652">
        <f t="shared" si="4"/>
        <v>1</v>
      </c>
      <c r="N280" s="653"/>
      <c r="O280" s="654"/>
    </row>
    <row r="281" spans="3:15" ht="25.5" customHeight="1">
      <c r="C281" s="476"/>
      <c r="D281" s="476"/>
      <c r="E281" s="473" t="s">
        <v>135</v>
      </c>
      <c r="F281" s="474" t="s">
        <v>134</v>
      </c>
      <c r="G281" s="648" t="s">
        <v>692</v>
      </c>
      <c r="H281" s="648"/>
      <c r="I281" s="648"/>
      <c r="J281" s="649">
        <v>699.54</v>
      </c>
      <c r="K281" s="650"/>
      <c r="L281" s="651"/>
      <c r="M281" s="652">
        <f t="shared" si="4"/>
        <v>0.99934285714285709</v>
      </c>
      <c r="N281" s="653"/>
      <c r="O281" s="654"/>
    </row>
    <row r="282" spans="3:15" ht="17.100000000000001" customHeight="1">
      <c r="C282" s="476"/>
      <c r="D282" s="476"/>
      <c r="E282" s="473" t="s">
        <v>133</v>
      </c>
      <c r="F282" s="474" t="s">
        <v>132</v>
      </c>
      <c r="G282" s="648" t="s">
        <v>705</v>
      </c>
      <c r="H282" s="648"/>
      <c r="I282" s="648"/>
      <c r="J282" s="649">
        <v>2994.7</v>
      </c>
      <c r="K282" s="650"/>
      <c r="L282" s="651"/>
      <c r="M282" s="652">
        <f t="shared" si="4"/>
        <v>0.99823333333333331</v>
      </c>
      <c r="N282" s="653"/>
      <c r="O282" s="654"/>
    </row>
    <row r="283" spans="3:15" ht="17.100000000000001" customHeight="1">
      <c r="C283" s="466"/>
      <c r="D283" s="492" t="s">
        <v>1111</v>
      </c>
      <c r="E283" s="468"/>
      <c r="F283" s="493" t="s">
        <v>1112</v>
      </c>
      <c r="G283" s="637" t="s">
        <v>1113</v>
      </c>
      <c r="H283" s="637"/>
      <c r="I283" s="637"/>
      <c r="J283" s="638">
        <v>3524328.23</v>
      </c>
      <c r="K283" s="639"/>
      <c r="L283" s="640"/>
      <c r="M283" s="641">
        <f t="shared" si="4"/>
        <v>0.9323225022221282</v>
      </c>
      <c r="N283" s="642"/>
      <c r="O283" s="643"/>
    </row>
    <row r="284" spans="3:15" ht="17.100000000000001" customHeight="1">
      <c r="C284" s="476"/>
      <c r="D284" s="476"/>
      <c r="E284" s="473" t="s">
        <v>227</v>
      </c>
      <c r="F284" s="474" t="s">
        <v>909</v>
      </c>
      <c r="G284" s="648" t="s">
        <v>1114</v>
      </c>
      <c r="H284" s="648"/>
      <c r="I284" s="648"/>
      <c r="J284" s="649">
        <v>95207.08</v>
      </c>
      <c r="K284" s="650"/>
      <c r="L284" s="651"/>
      <c r="M284" s="652">
        <f t="shared" si="4"/>
        <v>0.97348752556237217</v>
      </c>
      <c r="N284" s="653"/>
      <c r="O284" s="654"/>
    </row>
    <row r="285" spans="3:15" ht="17.100000000000001" customHeight="1">
      <c r="C285" s="476"/>
      <c r="D285" s="476"/>
      <c r="E285" s="473" t="s">
        <v>215</v>
      </c>
      <c r="F285" s="474" t="s">
        <v>214</v>
      </c>
      <c r="G285" s="648" t="s">
        <v>1115</v>
      </c>
      <c r="H285" s="648"/>
      <c r="I285" s="648"/>
      <c r="J285" s="649">
        <v>2119584.9700000002</v>
      </c>
      <c r="K285" s="650"/>
      <c r="L285" s="651"/>
      <c r="M285" s="652">
        <f t="shared" si="4"/>
        <v>0.97462085572832924</v>
      </c>
      <c r="N285" s="653"/>
      <c r="O285" s="654"/>
    </row>
    <row r="286" spans="3:15" ht="17.100000000000001" customHeight="1">
      <c r="C286" s="476"/>
      <c r="D286" s="476"/>
      <c r="E286" s="473" t="s">
        <v>211</v>
      </c>
      <c r="F286" s="474" t="s">
        <v>912</v>
      </c>
      <c r="G286" s="648" t="s">
        <v>1116</v>
      </c>
      <c r="H286" s="648"/>
      <c r="I286" s="648"/>
      <c r="J286" s="649">
        <v>158910.71</v>
      </c>
      <c r="K286" s="650"/>
      <c r="L286" s="651"/>
      <c r="M286" s="652">
        <f t="shared" si="4"/>
        <v>0.98886565028002482</v>
      </c>
      <c r="N286" s="653"/>
      <c r="O286" s="654"/>
    </row>
    <row r="287" spans="3:15" ht="17.100000000000001" customHeight="1">
      <c r="C287" s="476"/>
      <c r="D287" s="476"/>
      <c r="E287" s="473" t="s">
        <v>203</v>
      </c>
      <c r="F287" s="474" t="s">
        <v>202</v>
      </c>
      <c r="G287" s="648" t="s">
        <v>1117</v>
      </c>
      <c r="H287" s="648"/>
      <c r="I287" s="648"/>
      <c r="J287" s="649">
        <v>332418.53000000003</v>
      </c>
      <c r="K287" s="650"/>
      <c r="L287" s="651"/>
      <c r="M287" s="652">
        <f t="shared" si="4"/>
        <v>0.90233042888165049</v>
      </c>
      <c r="N287" s="653"/>
      <c r="O287" s="654"/>
    </row>
    <row r="288" spans="3:15" ht="17.100000000000001" customHeight="1">
      <c r="C288" s="476"/>
      <c r="D288" s="476"/>
      <c r="E288" s="473" t="s">
        <v>201</v>
      </c>
      <c r="F288" s="474" t="s">
        <v>200</v>
      </c>
      <c r="G288" s="648" t="s">
        <v>1097</v>
      </c>
      <c r="H288" s="648"/>
      <c r="I288" s="648"/>
      <c r="J288" s="649">
        <v>52657.37</v>
      </c>
      <c r="K288" s="650"/>
      <c r="L288" s="651"/>
      <c r="M288" s="652">
        <f t="shared" si="4"/>
        <v>0.87470714285714291</v>
      </c>
      <c r="N288" s="653"/>
      <c r="O288" s="654"/>
    </row>
    <row r="289" spans="3:15" ht="17.100000000000001" customHeight="1">
      <c r="C289" s="476"/>
      <c r="D289" s="476"/>
      <c r="E289" s="473" t="s">
        <v>195</v>
      </c>
      <c r="F289" s="474" t="s">
        <v>194</v>
      </c>
      <c r="G289" s="648" t="s">
        <v>743</v>
      </c>
      <c r="H289" s="648"/>
      <c r="I289" s="648"/>
      <c r="J289" s="649">
        <v>200</v>
      </c>
      <c r="K289" s="650"/>
      <c r="L289" s="651"/>
      <c r="M289" s="652">
        <f t="shared" si="4"/>
        <v>1</v>
      </c>
      <c r="N289" s="653"/>
      <c r="O289" s="654"/>
    </row>
    <row r="290" spans="3:15" ht="17.100000000000001" customHeight="1">
      <c r="C290" s="476"/>
      <c r="D290" s="476"/>
      <c r="E290" s="473" t="s">
        <v>191</v>
      </c>
      <c r="F290" s="474" t="s">
        <v>190</v>
      </c>
      <c r="G290" s="648" t="s">
        <v>1118</v>
      </c>
      <c r="H290" s="648"/>
      <c r="I290" s="648"/>
      <c r="J290" s="649">
        <v>57553.41</v>
      </c>
      <c r="K290" s="650"/>
      <c r="L290" s="651"/>
      <c r="M290" s="652">
        <f t="shared" si="4"/>
        <v>0.99998974875768853</v>
      </c>
      <c r="N290" s="653"/>
      <c r="O290" s="654"/>
    </row>
    <row r="291" spans="3:15" ht="17.100000000000001" customHeight="1">
      <c r="C291" s="476"/>
      <c r="D291" s="476"/>
      <c r="E291" s="473" t="s">
        <v>187</v>
      </c>
      <c r="F291" s="474" t="s">
        <v>1091</v>
      </c>
      <c r="G291" s="648" t="s">
        <v>956</v>
      </c>
      <c r="H291" s="648"/>
      <c r="I291" s="648"/>
      <c r="J291" s="649">
        <v>1499.25</v>
      </c>
      <c r="K291" s="650"/>
      <c r="L291" s="651"/>
      <c r="M291" s="652">
        <f t="shared" si="4"/>
        <v>0.99950000000000006</v>
      </c>
      <c r="N291" s="653"/>
      <c r="O291" s="654"/>
    </row>
    <row r="292" spans="3:15" ht="17.100000000000001" customHeight="1">
      <c r="C292" s="476"/>
      <c r="D292" s="476"/>
      <c r="E292" s="473" t="s">
        <v>185</v>
      </c>
      <c r="F292" s="474" t="s">
        <v>184</v>
      </c>
      <c r="G292" s="648" t="s">
        <v>1119</v>
      </c>
      <c r="H292" s="648"/>
      <c r="I292" s="648"/>
      <c r="J292" s="649">
        <v>8499.0499999999993</v>
      </c>
      <c r="K292" s="650"/>
      <c r="L292" s="651"/>
      <c r="M292" s="652">
        <f t="shared" si="4"/>
        <v>0.99988823529411752</v>
      </c>
      <c r="N292" s="653"/>
      <c r="O292" s="654"/>
    </row>
    <row r="293" spans="3:15" ht="17.100000000000001" customHeight="1">
      <c r="C293" s="476"/>
      <c r="D293" s="476"/>
      <c r="E293" s="473" t="s">
        <v>181</v>
      </c>
      <c r="F293" s="474" t="s">
        <v>180</v>
      </c>
      <c r="G293" s="648" t="s">
        <v>1120</v>
      </c>
      <c r="H293" s="648"/>
      <c r="I293" s="648"/>
      <c r="J293" s="649">
        <v>87095.67</v>
      </c>
      <c r="K293" s="650"/>
      <c r="L293" s="651"/>
      <c r="M293" s="652">
        <f t="shared" si="4"/>
        <v>0.99765945017182134</v>
      </c>
      <c r="N293" s="653"/>
      <c r="O293" s="654"/>
    </row>
    <row r="294" spans="3:15" ht="17.100000000000001" customHeight="1">
      <c r="C294" s="476"/>
      <c r="D294" s="476"/>
      <c r="E294" s="473" t="s">
        <v>179</v>
      </c>
      <c r="F294" s="474" t="s">
        <v>178</v>
      </c>
      <c r="G294" s="648" t="s">
        <v>1121</v>
      </c>
      <c r="H294" s="648"/>
      <c r="I294" s="648"/>
      <c r="J294" s="649">
        <v>25900</v>
      </c>
      <c r="K294" s="650"/>
      <c r="L294" s="651"/>
      <c r="M294" s="652">
        <f t="shared" si="4"/>
        <v>1</v>
      </c>
      <c r="N294" s="653"/>
      <c r="O294" s="654"/>
    </row>
    <row r="295" spans="3:15" ht="17.100000000000001" customHeight="1">
      <c r="C295" s="476"/>
      <c r="D295" s="476"/>
      <c r="E295" s="473" t="s">
        <v>177</v>
      </c>
      <c r="F295" s="474" t="s">
        <v>176</v>
      </c>
      <c r="G295" s="648" t="s">
        <v>802</v>
      </c>
      <c r="H295" s="648"/>
      <c r="I295" s="648"/>
      <c r="J295" s="649">
        <v>840</v>
      </c>
      <c r="K295" s="650"/>
      <c r="L295" s="651"/>
      <c r="M295" s="652">
        <f t="shared" si="4"/>
        <v>0.84</v>
      </c>
      <c r="N295" s="653"/>
      <c r="O295" s="654"/>
    </row>
    <row r="296" spans="3:15" ht="17.100000000000001" customHeight="1">
      <c r="C296" s="476"/>
      <c r="D296" s="476"/>
      <c r="E296" s="473" t="s">
        <v>175</v>
      </c>
      <c r="F296" s="474" t="s">
        <v>174</v>
      </c>
      <c r="G296" s="648" t="s">
        <v>1122</v>
      </c>
      <c r="H296" s="648"/>
      <c r="I296" s="648"/>
      <c r="J296" s="649">
        <v>56069.52</v>
      </c>
      <c r="K296" s="650"/>
      <c r="L296" s="651"/>
      <c r="M296" s="652">
        <f t="shared" si="4"/>
        <v>0.99447544385519937</v>
      </c>
      <c r="N296" s="653"/>
      <c r="O296" s="654"/>
    </row>
    <row r="297" spans="3:15" ht="17.100000000000001" customHeight="1">
      <c r="C297" s="476"/>
      <c r="D297" s="476"/>
      <c r="E297" s="473" t="s">
        <v>173</v>
      </c>
      <c r="F297" s="474" t="s">
        <v>919</v>
      </c>
      <c r="G297" s="648" t="s">
        <v>805</v>
      </c>
      <c r="H297" s="648"/>
      <c r="I297" s="648"/>
      <c r="J297" s="649">
        <v>1192.26</v>
      </c>
      <c r="K297" s="650"/>
      <c r="L297" s="651"/>
      <c r="M297" s="652">
        <f t="shared" si="4"/>
        <v>0.85161428571428566</v>
      </c>
      <c r="N297" s="653"/>
      <c r="O297" s="654"/>
    </row>
    <row r="298" spans="3:15" ht="17.100000000000001" customHeight="1">
      <c r="C298" s="476"/>
      <c r="D298" s="476"/>
      <c r="E298" s="473" t="s">
        <v>169</v>
      </c>
      <c r="F298" s="474" t="s">
        <v>921</v>
      </c>
      <c r="G298" s="648" t="s">
        <v>1123</v>
      </c>
      <c r="H298" s="648"/>
      <c r="I298" s="648"/>
      <c r="J298" s="649">
        <v>7316.92</v>
      </c>
      <c r="K298" s="650"/>
      <c r="L298" s="651"/>
      <c r="M298" s="652">
        <f t="shared" si="4"/>
        <v>0.96275263157894742</v>
      </c>
      <c r="N298" s="653"/>
      <c r="O298" s="654"/>
    </row>
    <row r="299" spans="3:15" ht="17.100000000000001" customHeight="1">
      <c r="C299" s="476"/>
      <c r="D299" s="476"/>
      <c r="E299" s="473" t="s">
        <v>161</v>
      </c>
      <c r="F299" s="474" t="s">
        <v>160</v>
      </c>
      <c r="G299" s="648" t="s">
        <v>990</v>
      </c>
      <c r="H299" s="648"/>
      <c r="I299" s="648"/>
      <c r="J299" s="649">
        <v>3843.47</v>
      </c>
      <c r="K299" s="650"/>
      <c r="L299" s="651"/>
      <c r="M299" s="652">
        <f t="shared" si="4"/>
        <v>0.96086749999999999</v>
      </c>
      <c r="N299" s="653"/>
      <c r="O299" s="654"/>
    </row>
    <row r="300" spans="3:15" ht="17.100000000000001" customHeight="1">
      <c r="C300" s="476"/>
      <c r="D300" s="476"/>
      <c r="E300" s="473" t="s">
        <v>155</v>
      </c>
      <c r="F300" s="474" t="s">
        <v>154</v>
      </c>
      <c r="G300" s="648" t="s">
        <v>1124</v>
      </c>
      <c r="H300" s="648"/>
      <c r="I300" s="648"/>
      <c r="J300" s="649">
        <v>111321</v>
      </c>
      <c r="K300" s="650"/>
      <c r="L300" s="651"/>
      <c r="M300" s="652">
        <f t="shared" si="4"/>
        <v>1</v>
      </c>
      <c r="N300" s="653"/>
      <c r="O300" s="654"/>
    </row>
    <row r="301" spans="3:15" ht="17.100000000000001" customHeight="1">
      <c r="C301" s="476"/>
      <c r="D301" s="476"/>
      <c r="E301" s="473" t="s">
        <v>137</v>
      </c>
      <c r="F301" s="474" t="s">
        <v>445</v>
      </c>
      <c r="G301" s="648" t="s">
        <v>802</v>
      </c>
      <c r="H301" s="648"/>
      <c r="I301" s="648"/>
      <c r="J301" s="649">
        <v>1000</v>
      </c>
      <c r="K301" s="650"/>
      <c r="L301" s="651"/>
      <c r="M301" s="652">
        <f t="shared" si="4"/>
        <v>1</v>
      </c>
      <c r="N301" s="653"/>
      <c r="O301" s="654"/>
    </row>
    <row r="302" spans="3:15" ht="30" customHeight="1">
      <c r="C302" s="476"/>
      <c r="D302" s="476"/>
      <c r="E302" s="473" t="s">
        <v>135</v>
      </c>
      <c r="F302" s="474" t="s">
        <v>134</v>
      </c>
      <c r="G302" s="648" t="s">
        <v>1125</v>
      </c>
      <c r="H302" s="648"/>
      <c r="I302" s="648"/>
      <c r="J302" s="649">
        <v>2115</v>
      </c>
      <c r="K302" s="650"/>
      <c r="L302" s="651"/>
      <c r="M302" s="652">
        <f t="shared" si="4"/>
        <v>1</v>
      </c>
      <c r="N302" s="653"/>
      <c r="O302" s="654"/>
    </row>
    <row r="303" spans="3:15" ht="17.100000000000001" customHeight="1">
      <c r="C303" s="476"/>
      <c r="D303" s="476"/>
      <c r="E303" s="473" t="s">
        <v>133</v>
      </c>
      <c r="F303" s="474" t="s">
        <v>132</v>
      </c>
      <c r="G303" s="648" t="s">
        <v>1126</v>
      </c>
      <c r="H303" s="648"/>
      <c r="I303" s="648"/>
      <c r="J303" s="649">
        <v>3709.5</v>
      </c>
      <c r="K303" s="650"/>
      <c r="L303" s="651"/>
      <c r="M303" s="652">
        <f t="shared" si="4"/>
        <v>0.99986522911051212</v>
      </c>
      <c r="N303" s="653"/>
      <c r="O303" s="654"/>
    </row>
    <row r="304" spans="3:15" ht="17.100000000000001" customHeight="1">
      <c r="C304" s="476"/>
      <c r="D304" s="476"/>
      <c r="E304" s="473" t="s">
        <v>129</v>
      </c>
      <c r="F304" s="474" t="s">
        <v>128</v>
      </c>
      <c r="G304" s="648" t="s">
        <v>1127</v>
      </c>
      <c r="H304" s="648"/>
      <c r="I304" s="648"/>
      <c r="J304" s="649">
        <v>397394.52</v>
      </c>
      <c r="K304" s="650"/>
      <c r="L304" s="651"/>
      <c r="M304" s="652">
        <f t="shared" si="4"/>
        <v>0.72411537900874634</v>
      </c>
      <c r="N304" s="653"/>
      <c r="O304" s="654"/>
    </row>
    <row r="305" spans="3:15" ht="17.100000000000001" customHeight="1">
      <c r="C305" s="466"/>
      <c r="D305" s="492" t="s">
        <v>794</v>
      </c>
      <c r="E305" s="468"/>
      <c r="F305" s="493" t="s">
        <v>251</v>
      </c>
      <c r="G305" s="637" t="s">
        <v>1128</v>
      </c>
      <c r="H305" s="637"/>
      <c r="I305" s="637"/>
      <c r="J305" s="638">
        <v>6014626.1900000004</v>
      </c>
      <c r="K305" s="639"/>
      <c r="L305" s="640"/>
      <c r="M305" s="641">
        <f t="shared" si="4"/>
        <v>0.95507474579379747</v>
      </c>
      <c r="N305" s="642"/>
      <c r="O305" s="643"/>
    </row>
    <row r="306" spans="3:15" ht="20.100000000000001" customHeight="1">
      <c r="C306" s="476"/>
      <c r="D306" s="476"/>
      <c r="E306" s="473" t="s">
        <v>235</v>
      </c>
      <c r="F306" s="474" t="s">
        <v>234</v>
      </c>
      <c r="G306" s="648" t="s">
        <v>1129</v>
      </c>
      <c r="H306" s="648"/>
      <c r="I306" s="648"/>
      <c r="J306" s="649">
        <v>345920</v>
      </c>
      <c r="K306" s="650"/>
      <c r="L306" s="651"/>
      <c r="M306" s="652">
        <f t="shared" si="4"/>
        <v>0.7244701348747592</v>
      </c>
      <c r="N306" s="653"/>
      <c r="O306" s="654"/>
    </row>
    <row r="307" spans="3:15" ht="17.100000000000001" customHeight="1">
      <c r="C307" s="476"/>
      <c r="D307" s="476"/>
      <c r="E307" s="473" t="s">
        <v>227</v>
      </c>
      <c r="F307" s="474" t="s">
        <v>909</v>
      </c>
      <c r="G307" s="648" t="s">
        <v>1130</v>
      </c>
      <c r="H307" s="648"/>
      <c r="I307" s="648"/>
      <c r="J307" s="649">
        <v>23730.32</v>
      </c>
      <c r="K307" s="650"/>
      <c r="L307" s="651"/>
      <c r="M307" s="652">
        <f t="shared" si="4"/>
        <v>0.99290041841004184</v>
      </c>
      <c r="N307" s="653"/>
      <c r="O307" s="654"/>
    </row>
    <row r="308" spans="3:15" ht="17.100000000000001" customHeight="1">
      <c r="C308" s="476"/>
      <c r="D308" s="476"/>
      <c r="E308" s="473" t="s">
        <v>215</v>
      </c>
      <c r="F308" s="474" t="s">
        <v>214</v>
      </c>
      <c r="G308" s="648" t="s">
        <v>1131</v>
      </c>
      <c r="H308" s="648"/>
      <c r="I308" s="648"/>
      <c r="J308" s="649">
        <v>3474281.7</v>
      </c>
      <c r="K308" s="650"/>
      <c r="L308" s="651"/>
      <c r="M308" s="652">
        <f t="shared" si="4"/>
        <v>0.981973652227492</v>
      </c>
      <c r="N308" s="653"/>
      <c r="O308" s="654"/>
    </row>
    <row r="309" spans="3:15" ht="17.100000000000001" customHeight="1">
      <c r="C309" s="476"/>
      <c r="D309" s="476"/>
      <c r="E309" s="473" t="s">
        <v>211</v>
      </c>
      <c r="F309" s="474" t="s">
        <v>912</v>
      </c>
      <c r="G309" s="648" t="s">
        <v>1132</v>
      </c>
      <c r="H309" s="648"/>
      <c r="I309" s="648"/>
      <c r="J309" s="649">
        <v>264964.45</v>
      </c>
      <c r="K309" s="650"/>
      <c r="L309" s="651"/>
      <c r="M309" s="652">
        <f t="shared" si="4"/>
        <v>0.96174098473711911</v>
      </c>
      <c r="N309" s="653"/>
      <c r="O309" s="654"/>
    </row>
    <row r="310" spans="3:15" ht="17.100000000000001" customHeight="1">
      <c r="C310" s="476"/>
      <c r="D310" s="476"/>
      <c r="E310" s="473" t="s">
        <v>203</v>
      </c>
      <c r="F310" s="474" t="s">
        <v>202</v>
      </c>
      <c r="G310" s="648" t="s">
        <v>1133</v>
      </c>
      <c r="H310" s="648"/>
      <c r="I310" s="648"/>
      <c r="J310" s="649">
        <v>533915.43000000005</v>
      </c>
      <c r="K310" s="650"/>
      <c r="L310" s="651"/>
      <c r="M310" s="652">
        <f t="shared" si="4"/>
        <v>0.99789815714712926</v>
      </c>
      <c r="N310" s="653"/>
      <c r="O310" s="654"/>
    </row>
    <row r="311" spans="3:15" ht="17.100000000000001" customHeight="1">
      <c r="C311" s="476"/>
      <c r="D311" s="476"/>
      <c r="E311" s="473" t="s">
        <v>201</v>
      </c>
      <c r="F311" s="474" t="s">
        <v>200</v>
      </c>
      <c r="G311" s="648" t="s">
        <v>1134</v>
      </c>
      <c r="H311" s="648"/>
      <c r="I311" s="648"/>
      <c r="J311" s="649">
        <v>85761.61</v>
      </c>
      <c r="K311" s="650"/>
      <c r="L311" s="651"/>
      <c r="M311" s="652">
        <f t="shared" si="4"/>
        <v>0.97901381278538813</v>
      </c>
      <c r="N311" s="653"/>
      <c r="O311" s="654"/>
    </row>
    <row r="312" spans="3:15" ht="17.100000000000001" customHeight="1">
      <c r="C312" s="476"/>
      <c r="D312" s="476"/>
      <c r="E312" s="473" t="s">
        <v>195</v>
      </c>
      <c r="F312" s="474" t="s">
        <v>194</v>
      </c>
      <c r="G312" s="648" t="s">
        <v>1135</v>
      </c>
      <c r="H312" s="648"/>
      <c r="I312" s="648"/>
      <c r="J312" s="649">
        <v>11312</v>
      </c>
      <c r="K312" s="650"/>
      <c r="L312" s="651"/>
      <c r="M312" s="652">
        <f t="shared" si="4"/>
        <v>1</v>
      </c>
      <c r="N312" s="653"/>
      <c r="O312" s="654"/>
    </row>
    <row r="313" spans="3:15" ht="17.100000000000001" customHeight="1">
      <c r="C313" s="476"/>
      <c r="D313" s="476"/>
      <c r="E313" s="473" t="s">
        <v>387</v>
      </c>
      <c r="F313" s="474" t="s">
        <v>194</v>
      </c>
      <c r="G313" s="648" t="s">
        <v>1136</v>
      </c>
      <c r="H313" s="648"/>
      <c r="I313" s="648"/>
      <c r="J313" s="649">
        <v>550</v>
      </c>
      <c r="K313" s="650"/>
      <c r="L313" s="651"/>
      <c r="M313" s="652">
        <f t="shared" si="4"/>
        <v>1</v>
      </c>
      <c r="N313" s="653"/>
      <c r="O313" s="654"/>
    </row>
    <row r="314" spans="3:15" ht="17.100000000000001" customHeight="1">
      <c r="C314" s="476"/>
      <c r="D314" s="476"/>
      <c r="E314" s="473" t="s">
        <v>191</v>
      </c>
      <c r="F314" s="474" t="s">
        <v>190</v>
      </c>
      <c r="G314" s="648" t="s">
        <v>1137</v>
      </c>
      <c r="H314" s="648"/>
      <c r="I314" s="648"/>
      <c r="J314" s="649">
        <v>108224.03</v>
      </c>
      <c r="K314" s="650"/>
      <c r="L314" s="651"/>
      <c r="M314" s="652">
        <f t="shared" si="4"/>
        <v>0.9999356007058976</v>
      </c>
      <c r="N314" s="653"/>
      <c r="O314" s="654"/>
    </row>
    <row r="315" spans="3:15" ht="17.100000000000001" customHeight="1">
      <c r="C315" s="476"/>
      <c r="D315" s="476"/>
      <c r="E315" s="473" t="s">
        <v>388</v>
      </c>
      <c r="F315" s="474" t="s">
        <v>190</v>
      </c>
      <c r="G315" s="648" t="s">
        <v>1138</v>
      </c>
      <c r="H315" s="648"/>
      <c r="I315" s="648"/>
      <c r="J315" s="649">
        <v>657</v>
      </c>
      <c r="K315" s="650"/>
      <c r="L315" s="651"/>
      <c r="M315" s="652">
        <f t="shared" si="4"/>
        <v>1</v>
      </c>
      <c r="N315" s="653"/>
      <c r="O315" s="654"/>
    </row>
    <row r="316" spans="3:15" ht="17.100000000000001" customHeight="1">
      <c r="C316" s="476"/>
      <c r="D316" s="476"/>
      <c r="E316" s="473" t="s">
        <v>187</v>
      </c>
      <c r="F316" s="474" t="s">
        <v>1091</v>
      </c>
      <c r="G316" s="648" t="s">
        <v>1139</v>
      </c>
      <c r="H316" s="648"/>
      <c r="I316" s="648"/>
      <c r="J316" s="649">
        <v>900.6</v>
      </c>
      <c r="K316" s="650"/>
      <c r="L316" s="651"/>
      <c r="M316" s="652">
        <f t="shared" si="4"/>
        <v>0.99844789356984487</v>
      </c>
      <c r="N316" s="653"/>
      <c r="O316" s="654"/>
    </row>
    <row r="317" spans="3:15" ht="17.100000000000001" customHeight="1">
      <c r="C317" s="476"/>
      <c r="D317" s="476"/>
      <c r="E317" s="473" t="s">
        <v>185</v>
      </c>
      <c r="F317" s="474" t="s">
        <v>184</v>
      </c>
      <c r="G317" s="648" t="s">
        <v>1140</v>
      </c>
      <c r="H317" s="648"/>
      <c r="I317" s="648"/>
      <c r="J317" s="649">
        <v>14495.4</v>
      </c>
      <c r="K317" s="650"/>
      <c r="L317" s="651"/>
      <c r="M317" s="652">
        <f t="shared" si="4"/>
        <v>0.99968275862068967</v>
      </c>
      <c r="N317" s="653"/>
      <c r="O317" s="654"/>
    </row>
    <row r="318" spans="3:15" ht="17.100000000000001" customHeight="1">
      <c r="C318" s="476"/>
      <c r="D318" s="476"/>
      <c r="E318" s="473" t="s">
        <v>391</v>
      </c>
      <c r="F318" s="474" t="s">
        <v>184</v>
      </c>
      <c r="G318" s="648" t="s">
        <v>1141</v>
      </c>
      <c r="H318" s="648"/>
      <c r="I318" s="648"/>
      <c r="J318" s="649">
        <v>3593</v>
      </c>
      <c r="K318" s="650"/>
      <c r="L318" s="651"/>
      <c r="M318" s="652">
        <f t="shared" si="4"/>
        <v>1</v>
      </c>
      <c r="N318" s="653"/>
      <c r="O318" s="654"/>
    </row>
    <row r="319" spans="3:15" ht="17.100000000000001" customHeight="1">
      <c r="C319" s="476"/>
      <c r="D319" s="476"/>
      <c r="E319" s="473" t="s">
        <v>181</v>
      </c>
      <c r="F319" s="474" t="s">
        <v>180</v>
      </c>
      <c r="G319" s="648" t="s">
        <v>1142</v>
      </c>
      <c r="H319" s="648"/>
      <c r="I319" s="648"/>
      <c r="J319" s="649">
        <v>179153.18</v>
      </c>
      <c r="K319" s="650"/>
      <c r="L319" s="651"/>
      <c r="M319" s="652">
        <f t="shared" si="4"/>
        <v>0.99999542293222587</v>
      </c>
      <c r="N319" s="653"/>
      <c r="O319" s="654"/>
    </row>
    <row r="320" spans="3:15" ht="17.100000000000001" customHeight="1">
      <c r="C320" s="476"/>
      <c r="D320" s="476"/>
      <c r="E320" s="473" t="s">
        <v>179</v>
      </c>
      <c r="F320" s="474" t="s">
        <v>178</v>
      </c>
      <c r="G320" s="648" t="s">
        <v>1143</v>
      </c>
      <c r="H320" s="648"/>
      <c r="I320" s="648"/>
      <c r="J320" s="649">
        <v>160454.54</v>
      </c>
      <c r="K320" s="650"/>
      <c r="L320" s="651"/>
      <c r="M320" s="652">
        <f t="shared" si="4"/>
        <v>0.99999713315259731</v>
      </c>
      <c r="N320" s="653"/>
      <c r="O320" s="654"/>
    </row>
    <row r="321" spans="3:15" ht="17.100000000000001" customHeight="1">
      <c r="C321" s="476"/>
      <c r="D321" s="476"/>
      <c r="E321" s="473" t="s">
        <v>177</v>
      </c>
      <c r="F321" s="474" t="s">
        <v>176</v>
      </c>
      <c r="G321" s="648" t="s">
        <v>1144</v>
      </c>
      <c r="H321" s="648"/>
      <c r="I321" s="648"/>
      <c r="J321" s="649">
        <v>3059</v>
      </c>
      <c r="K321" s="650"/>
      <c r="L321" s="651"/>
      <c r="M321" s="652">
        <f t="shared" si="4"/>
        <v>0.98518518518518516</v>
      </c>
      <c r="N321" s="653"/>
      <c r="O321" s="654"/>
    </row>
    <row r="322" spans="3:15" ht="17.100000000000001" customHeight="1">
      <c r="C322" s="476"/>
      <c r="D322" s="476"/>
      <c r="E322" s="473" t="s">
        <v>175</v>
      </c>
      <c r="F322" s="474" t="s">
        <v>174</v>
      </c>
      <c r="G322" s="648" t="s">
        <v>1145</v>
      </c>
      <c r="H322" s="648"/>
      <c r="I322" s="648"/>
      <c r="J322" s="649">
        <v>89504.26</v>
      </c>
      <c r="K322" s="650"/>
      <c r="L322" s="651"/>
      <c r="M322" s="652">
        <f t="shared" si="4"/>
        <v>0.99943342080285857</v>
      </c>
      <c r="N322" s="653"/>
      <c r="O322" s="654"/>
    </row>
    <row r="323" spans="3:15" ht="17.100000000000001" customHeight="1">
      <c r="C323" s="476"/>
      <c r="D323" s="476"/>
      <c r="E323" s="473" t="s">
        <v>394</v>
      </c>
      <c r="F323" s="474" t="s">
        <v>174</v>
      </c>
      <c r="G323" s="648" t="s">
        <v>1146</v>
      </c>
      <c r="H323" s="648"/>
      <c r="I323" s="648"/>
      <c r="J323" s="649">
        <v>14728.88</v>
      </c>
      <c r="K323" s="650"/>
      <c r="L323" s="651"/>
      <c r="M323" s="652">
        <f t="shared" si="4"/>
        <v>0.99999185280738678</v>
      </c>
      <c r="N323" s="653"/>
      <c r="O323" s="654"/>
    </row>
    <row r="324" spans="3:15" ht="17.100000000000001" customHeight="1">
      <c r="C324" s="476"/>
      <c r="D324" s="476"/>
      <c r="E324" s="473" t="s">
        <v>173</v>
      </c>
      <c r="F324" s="474" t="s">
        <v>919</v>
      </c>
      <c r="G324" s="648" t="s">
        <v>1147</v>
      </c>
      <c r="H324" s="648"/>
      <c r="I324" s="648"/>
      <c r="J324" s="649">
        <v>2954.32</v>
      </c>
      <c r="K324" s="650"/>
      <c r="L324" s="651"/>
      <c r="M324" s="652">
        <f t="shared" si="4"/>
        <v>0.95055341055341058</v>
      </c>
      <c r="N324" s="653"/>
      <c r="O324" s="654"/>
    </row>
    <row r="325" spans="3:15" ht="17.100000000000001" customHeight="1">
      <c r="C325" s="476"/>
      <c r="D325" s="476"/>
      <c r="E325" s="473" t="s">
        <v>171</v>
      </c>
      <c r="F325" s="474" t="s">
        <v>920</v>
      </c>
      <c r="G325" s="648" t="s">
        <v>1148</v>
      </c>
      <c r="H325" s="648"/>
      <c r="I325" s="648"/>
      <c r="J325" s="649">
        <v>1397.47</v>
      </c>
      <c r="K325" s="650"/>
      <c r="L325" s="651"/>
      <c r="M325" s="652">
        <f t="shared" si="4"/>
        <v>0.88447468354430381</v>
      </c>
      <c r="N325" s="653"/>
      <c r="O325" s="654"/>
    </row>
    <row r="326" spans="3:15" ht="17.100000000000001" customHeight="1">
      <c r="C326" s="476"/>
      <c r="D326" s="476"/>
      <c r="E326" s="473" t="s">
        <v>169</v>
      </c>
      <c r="F326" s="474" t="s">
        <v>921</v>
      </c>
      <c r="G326" s="648" t="s">
        <v>1149</v>
      </c>
      <c r="H326" s="648"/>
      <c r="I326" s="648"/>
      <c r="J326" s="649">
        <v>10666.26</v>
      </c>
      <c r="K326" s="650"/>
      <c r="L326" s="651"/>
      <c r="M326" s="652">
        <f t="shared" si="4"/>
        <v>0.98306543778801847</v>
      </c>
      <c r="N326" s="653"/>
      <c r="O326" s="654"/>
    </row>
    <row r="327" spans="3:15" ht="17.100000000000001" customHeight="1">
      <c r="C327" s="476"/>
      <c r="D327" s="476"/>
      <c r="E327" s="473" t="s">
        <v>161</v>
      </c>
      <c r="F327" s="474" t="s">
        <v>160</v>
      </c>
      <c r="G327" s="648" t="s">
        <v>1150</v>
      </c>
      <c r="H327" s="648"/>
      <c r="I327" s="648"/>
      <c r="J327" s="649">
        <v>9918.67</v>
      </c>
      <c r="K327" s="650"/>
      <c r="L327" s="651"/>
      <c r="M327" s="652">
        <f t="shared" si="4"/>
        <v>0.95371826923076919</v>
      </c>
      <c r="N327" s="653"/>
      <c r="O327" s="654"/>
    </row>
    <row r="328" spans="3:15" ht="17.100000000000001" customHeight="1">
      <c r="C328" s="476"/>
      <c r="D328" s="476"/>
      <c r="E328" s="473" t="s">
        <v>398</v>
      </c>
      <c r="F328" s="474" t="s">
        <v>158</v>
      </c>
      <c r="G328" s="648" t="s">
        <v>1151</v>
      </c>
      <c r="H328" s="648"/>
      <c r="I328" s="648"/>
      <c r="J328" s="649">
        <v>6467.46</v>
      </c>
      <c r="K328" s="650"/>
      <c r="L328" s="651"/>
      <c r="M328" s="652">
        <f t="shared" ref="M328:M391" si="5">J328/G328</f>
        <v>0.92936628825980749</v>
      </c>
      <c r="N328" s="653"/>
      <c r="O328" s="654"/>
    </row>
    <row r="329" spans="3:15" ht="17.100000000000001" customHeight="1">
      <c r="C329" s="476"/>
      <c r="D329" s="476"/>
      <c r="E329" s="473" t="s">
        <v>157</v>
      </c>
      <c r="F329" s="474" t="s">
        <v>156</v>
      </c>
      <c r="G329" s="648" t="s">
        <v>699</v>
      </c>
      <c r="H329" s="648"/>
      <c r="I329" s="648"/>
      <c r="J329" s="649">
        <v>0</v>
      </c>
      <c r="K329" s="650"/>
      <c r="L329" s="651"/>
      <c r="M329" s="652">
        <v>0</v>
      </c>
      <c r="N329" s="653"/>
      <c r="O329" s="654"/>
    </row>
    <row r="330" spans="3:15" ht="17.100000000000001" customHeight="1">
      <c r="C330" s="476"/>
      <c r="D330" s="476"/>
      <c r="E330" s="473" t="s">
        <v>399</v>
      </c>
      <c r="F330" s="474" t="s">
        <v>156</v>
      </c>
      <c r="G330" s="648" t="s">
        <v>1152</v>
      </c>
      <c r="H330" s="648"/>
      <c r="I330" s="648"/>
      <c r="J330" s="649">
        <v>169</v>
      </c>
      <c r="K330" s="650"/>
      <c r="L330" s="651"/>
      <c r="M330" s="652">
        <f t="shared" si="5"/>
        <v>1</v>
      </c>
      <c r="N330" s="653"/>
      <c r="O330" s="654"/>
    </row>
    <row r="331" spans="3:15" ht="17.100000000000001" customHeight="1">
      <c r="C331" s="476"/>
      <c r="D331" s="476"/>
      <c r="E331" s="473" t="s">
        <v>155</v>
      </c>
      <c r="F331" s="474" t="s">
        <v>154</v>
      </c>
      <c r="G331" s="648" t="s">
        <v>1153</v>
      </c>
      <c r="H331" s="648"/>
      <c r="I331" s="648"/>
      <c r="J331" s="649">
        <v>207964</v>
      </c>
      <c r="K331" s="650"/>
      <c r="L331" s="651"/>
      <c r="M331" s="652">
        <f t="shared" si="5"/>
        <v>0.95719493335297146</v>
      </c>
      <c r="N331" s="653"/>
      <c r="O331" s="654"/>
    </row>
    <row r="332" spans="3:15" ht="17.100000000000001" customHeight="1">
      <c r="C332" s="476"/>
      <c r="D332" s="476"/>
      <c r="E332" s="473" t="s">
        <v>153</v>
      </c>
      <c r="F332" s="474" t="s">
        <v>152</v>
      </c>
      <c r="G332" s="648" t="s">
        <v>443</v>
      </c>
      <c r="H332" s="648"/>
      <c r="I332" s="648"/>
      <c r="J332" s="649">
        <v>20</v>
      </c>
      <c r="K332" s="650"/>
      <c r="L332" s="651"/>
      <c r="M332" s="652">
        <f t="shared" si="5"/>
        <v>1</v>
      </c>
      <c r="N332" s="653"/>
      <c r="O332" s="654"/>
    </row>
    <row r="333" spans="3:15" ht="17.100000000000001" customHeight="1">
      <c r="C333" s="476"/>
      <c r="D333" s="476"/>
      <c r="E333" s="473" t="s">
        <v>137</v>
      </c>
      <c r="F333" s="474" t="s">
        <v>445</v>
      </c>
      <c r="G333" s="648" t="s">
        <v>1154</v>
      </c>
      <c r="H333" s="648"/>
      <c r="I333" s="648"/>
      <c r="J333" s="649">
        <v>5543.2</v>
      </c>
      <c r="K333" s="650"/>
      <c r="L333" s="651"/>
      <c r="M333" s="652">
        <f t="shared" si="5"/>
        <v>0.99985569985569978</v>
      </c>
      <c r="N333" s="653"/>
      <c r="O333" s="654"/>
    </row>
    <row r="334" spans="3:15" ht="26.25" customHeight="1">
      <c r="C334" s="476"/>
      <c r="D334" s="476"/>
      <c r="E334" s="473" t="s">
        <v>135</v>
      </c>
      <c r="F334" s="474" t="s">
        <v>134</v>
      </c>
      <c r="G334" s="648" t="s">
        <v>1155</v>
      </c>
      <c r="H334" s="648"/>
      <c r="I334" s="648"/>
      <c r="J334" s="649">
        <v>4813.34</v>
      </c>
      <c r="K334" s="650"/>
      <c r="L334" s="651"/>
      <c r="M334" s="652">
        <f t="shared" si="5"/>
        <v>0.99986289987536359</v>
      </c>
      <c r="N334" s="653"/>
      <c r="O334" s="654"/>
    </row>
    <row r="335" spans="3:15" ht="25.5" customHeight="1">
      <c r="C335" s="476"/>
      <c r="D335" s="476"/>
      <c r="E335" s="473" t="s">
        <v>404</v>
      </c>
      <c r="F335" s="474" t="s">
        <v>134</v>
      </c>
      <c r="G335" s="648" t="s">
        <v>1156</v>
      </c>
      <c r="H335" s="648"/>
      <c r="I335" s="648"/>
      <c r="J335" s="649">
        <v>44</v>
      </c>
      <c r="K335" s="650"/>
      <c r="L335" s="651"/>
      <c r="M335" s="652">
        <f t="shared" si="5"/>
        <v>1</v>
      </c>
      <c r="N335" s="653"/>
      <c r="O335" s="654"/>
    </row>
    <row r="336" spans="3:15" ht="17.100000000000001" customHeight="1">
      <c r="C336" s="476"/>
      <c r="D336" s="476"/>
      <c r="E336" s="473" t="s">
        <v>133</v>
      </c>
      <c r="F336" s="474" t="s">
        <v>132</v>
      </c>
      <c r="G336" s="648" t="s">
        <v>1157</v>
      </c>
      <c r="H336" s="648"/>
      <c r="I336" s="648"/>
      <c r="J336" s="649">
        <v>11998.07</v>
      </c>
      <c r="K336" s="650"/>
      <c r="L336" s="651"/>
      <c r="M336" s="652">
        <f t="shared" si="5"/>
        <v>0.99983916666666661</v>
      </c>
      <c r="N336" s="653"/>
      <c r="O336" s="654"/>
    </row>
    <row r="337" spans="3:15" ht="17.100000000000001" customHeight="1">
      <c r="C337" s="476"/>
      <c r="D337" s="476"/>
      <c r="E337" s="473" t="s">
        <v>407</v>
      </c>
      <c r="F337" s="474" t="s">
        <v>132</v>
      </c>
      <c r="G337" s="648" t="s">
        <v>1158</v>
      </c>
      <c r="H337" s="648"/>
      <c r="I337" s="648"/>
      <c r="J337" s="649">
        <v>465</v>
      </c>
      <c r="K337" s="650"/>
      <c r="L337" s="651"/>
      <c r="M337" s="652">
        <f t="shared" si="5"/>
        <v>1</v>
      </c>
      <c r="N337" s="653"/>
      <c r="O337" s="654"/>
    </row>
    <row r="338" spans="3:15" ht="17.100000000000001" customHeight="1">
      <c r="C338" s="476"/>
      <c r="D338" s="476"/>
      <c r="E338" s="473" t="s">
        <v>129</v>
      </c>
      <c r="F338" s="474" t="s">
        <v>128</v>
      </c>
      <c r="G338" s="648" t="s">
        <v>695</v>
      </c>
      <c r="H338" s="648"/>
      <c r="I338" s="648"/>
      <c r="J338" s="649">
        <v>437000</v>
      </c>
      <c r="K338" s="650"/>
      <c r="L338" s="651"/>
      <c r="M338" s="652">
        <f t="shared" si="5"/>
        <v>0.874</v>
      </c>
      <c r="N338" s="653"/>
      <c r="O338" s="654"/>
    </row>
    <row r="339" spans="3:15" ht="17.100000000000001" customHeight="1">
      <c r="C339" s="466"/>
      <c r="D339" s="492" t="s">
        <v>1159</v>
      </c>
      <c r="E339" s="468"/>
      <c r="F339" s="493" t="s">
        <v>250</v>
      </c>
      <c r="G339" s="637" t="s">
        <v>1160</v>
      </c>
      <c r="H339" s="637"/>
      <c r="I339" s="637"/>
      <c r="J339" s="638">
        <v>982906.63</v>
      </c>
      <c r="K339" s="639"/>
      <c r="L339" s="640"/>
      <c r="M339" s="641">
        <f t="shared" si="5"/>
        <v>0.97481566002181885</v>
      </c>
      <c r="N339" s="642"/>
      <c r="O339" s="643"/>
    </row>
    <row r="340" spans="3:15" ht="20.100000000000001" customHeight="1">
      <c r="C340" s="476"/>
      <c r="D340" s="476"/>
      <c r="E340" s="473" t="s">
        <v>235</v>
      </c>
      <c r="F340" s="474" t="s">
        <v>234</v>
      </c>
      <c r="G340" s="648" t="s">
        <v>1161</v>
      </c>
      <c r="H340" s="648"/>
      <c r="I340" s="648"/>
      <c r="J340" s="649">
        <v>31050</v>
      </c>
      <c r="K340" s="650"/>
      <c r="L340" s="651"/>
      <c r="M340" s="652">
        <f t="shared" si="5"/>
        <v>0.6428571428571429</v>
      </c>
      <c r="N340" s="653"/>
      <c r="O340" s="654"/>
    </row>
    <row r="341" spans="3:15" ht="17.100000000000001" customHeight="1">
      <c r="C341" s="476"/>
      <c r="D341" s="476"/>
      <c r="E341" s="473" t="s">
        <v>227</v>
      </c>
      <c r="F341" s="474" t="s">
        <v>909</v>
      </c>
      <c r="G341" s="648" t="s">
        <v>934</v>
      </c>
      <c r="H341" s="648"/>
      <c r="I341" s="648"/>
      <c r="J341" s="649">
        <v>9100</v>
      </c>
      <c r="K341" s="650"/>
      <c r="L341" s="651"/>
      <c r="M341" s="652">
        <f t="shared" si="5"/>
        <v>1</v>
      </c>
      <c r="N341" s="653"/>
      <c r="O341" s="654"/>
    </row>
    <row r="342" spans="3:15" ht="17.100000000000001" customHeight="1">
      <c r="C342" s="476"/>
      <c r="D342" s="476"/>
      <c r="E342" s="473" t="s">
        <v>215</v>
      </c>
      <c r="F342" s="474" t="s">
        <v>214</v>
      </c>
      <c r="G342" s="648" t="s">
        <v>1162</v>
      </c>
      <c r="H342" s="648"/>
      <c r="I342" s="648"/>
      <c r="J342" s="649">
        <v>619259.49</v>
      </c>
      <c r="K342" s="650"/>
      <c r="L342" s="651"/>
      <c r="M342" s="652">
        <f t="shared" si="5"/>
        <v>0.98860071839080454</v>
      </c>
      <c r="N342" s="653"/>
      <c r="O342" s="654"/>
    </row>
    <row r="343" spans="3:15" ht="17.100000000000001" customHeight="1">
      <c r="C343" s="476"/>
      <c r="D343" s="476"/>
      <c r="E343" s="473" t="s">
        <v>211</v>
      </c>
      <c r="F343" s="474" t="s">
        <v>912</v>
      </c>
      <c r="G343" s="648" t="s">
        <v>1163</v>
      </c>
      <c r="H343" s="648"/>
      <c r="I343" s="648"/>
      <c r="J343" s="649">
        <v>46129.1</v>
      </c>
      <c r="K343" s="650"/>
      <c r="L343" s="651"/>
      <c r="M343" s="652">
        <f t="shared" si="5"/>
        <v>0.99963377107441598</v>
      </c>
      <c r="N343" s="653"/>
      <c r="O343" s="654"/>
    </row>
    <row r="344" spans="3:15" ht="17.100000000000001" customHeight="1">
      <c r="C344" s="476"/>
      <c r="D344" s="476"/>
      <c r="E344" s="473" t="s">
        <v>203</v>
      </c>
      <c r="F344" s="474" t="s">
        <v>202</v>
      </c>
      <c r="G344" s="648" t="s">
        <v>1164</v>
      </c>
      <c r="H344" s="648"/>
      <c r="I344" s="648"/>
      <c r="J344" s="649">
        <v>99099.46</v>
      </c>
      <c r="K344" s="650"/>
      <c r="L344" s="651"/>
      <c r="M344" s="652">
        <f t="shared" si="5"/>
        <v>0.99999455095862766</v>
      </c>
      <c r="N344" s="653"/>
      <c r="O344" s="654"/>
    </row>
    <row r="345" spans="3:15" ht="17.100000000000001" customHeight="1">
      <c r="C345" s="476"/>
      <c r="D345" s="476"/>
      <c r="E345" s="473" t="s">
        <v>201</v>
      </c>
      <c r="F345" s="474" t="s">
        <v>200</v>
      </c>
      <c r="G345" s="648" t="s">
        <v>1165</v>
      </c>
      <c r="H345" s="648"/>
      <c r="I345" s="648"/>
      <c r="J345" s="649">
        <v>15597.16</v>
      </c>
      <c r="K345" s="650"/>
      <c r="L345" s="651"/>
      <c r="M345" s="652">
        <f t="shared" si="5"/>
        <v>0.99344968152866242</v>
      </c>
      <c r="N345" s="653"/>
      <c r="O345" s="654"/>
    </row>
    <row r="346" spans="3:15" ht="17.100000000000001" customHeight="1">
      <c r="C346" s="476"/>
      <c r="D346" s="476"/>
      <c r="E346" s="473" t="s">
        <v>195</v>
      </c>
      <c r="F346" s="474" t="s">
        <v>194</v>
      </c>
      <c r="G346" s="648" t="s">
        <v>990</v>
      </c>
      <c r="H346" s="648"/>
      <c r="I346" s="648"/>
      <c r="J346" s="649">
        <v>4000</v>
      </c>
      <c r="K346" s="650"/>
      <c r="L346" s="651"/>
      <c r="M346" s="652">
        <f t="shared" si="5"/>
        <v>1</v>
      </c>
      <c r="N346" s="653"/>
      <c r="O346" s="654"/>
    </row>
    <row r="347" spans="3:15" ht="17.100000000000001" customHeight="1">
      <c r="C347" s="476"/>
      <c r="D347" s="476"/>
      <c r="E347" s="473" t="s">
        <v>191</v>
      </c>
      <c r="F347" s="474" t="s">
        <v>190</v>
      </c>
      <c r="G347" s="648" t="s">
        <v>1090</v>
      </c>
      <c r="H347" s="648"/>
      <c r="I347" s="648"/>
      <c r="J347" s="649">
        <v>19400</v>
      </c>
      <c r="K347" s="650"/>
      <c r="L347" s="651"/>
      <c r="M347" s="652">
        <f t="shared" si="5"/>
        <v>1</v>
      </c>
      <c r="N347" s="653"/>
      <c r="O347" s="654"/>
    </row>
    <row r="348" spans="3:15" ht="17.100000000000001" customHeight="1">
      <c r="C348" s="476"/>
      <c r="D348" s="476"/>
      <c r="E348" s="473" t="s">
        <v>185</v>
      </c>
      <c r="F348" s="474" t="s">
        <v>184</v>
      </c>
      <c r="G348" s="648" t="s">
        <v>802</v>
      </c>
      <c r="H348" s="648"/>
      <c r="I348" s="648"/>
      <c r="J348" s="649">
        <v>999.12</v>
      </c>
      <c r="K348" s="650"/>
      <c r="L348" s="651"/>
      <c r="M348" s="652">
        <f t="shared" si="5"/>
        <v>0.99912000000000001</v>
      </c>
      <c r="N348" s="653"/>
      <c r="O348" s="654"/>
    </row>
    <row r="349" spans="3:15" ht="17.100000000000001" customHeight="1">
      <c r="C349" s="476"/>
      <c r="D349" s="476"/>
      <c r="E349" s="473" t="s">
        <v>181</v>
      </c>
      <c r="F349" s="474" t="s">
        <v>180</v>
      </c>
      <c r="G349" s="648" t="s">
        <v>1166</v>
      </c>
      <c r="H349" s="648"/>
      <c r="I349" s="648"/>
      <c r="J349" s="649">
        <v>58434</v>
      </c>
      <c r="K349" s="650"/>
      <c r="L349" s="651"/>
      <c r="M349" s="652">
        <f t="shared" si="5"/>
        <v>1</v>
      </c>
      <c r="N349" s="653"/>
      <c r="O349" s="654"/>
    </row>
    <row r="350" spans="3:15" ht="17.100000000000001" customHeight="1">
      <c r="C350" s="476"/>
      <c r="D350" s="476"/>
      <c r="E350" s="473" t="s">
        <v>179</v>
      </c>
      <c r="F350" s="474" t="s">
        <v>178</v>
      </c>
      <c r="G350" s="648" t="s">
        <v>910</v>
      </c>
      <c r="H350" s="648"/>
      <c r="I350" s="648"/>
      <c r="J350" s="649">
        <v>5000</v>
      </c>
      <c r="K350" s="650"/>
      <c r="L350" s="651"/>
      <c r="M350" s="652">
        <f t="shared" si="5"/>
        <v>1</v>
      </c>
      <c r="N350" s="653"/>
      <c r="O350" s="654"/>
    </row>
    <row r="351" spans="3:15" ht="17.100000000000001" customHeight="1">
      <c r="C351" s="476"/>
      <c r="D351" s="476"/>
      <c r="E351" s="473" t="s">
        <v>177</v>
      </c>
      <c r="F351" s="474" t="s">
        <v>176</v>
      </c>
      <c r="G351" s="648" t="s">
        <v>692</v>
      </c>
      <c r="H351" s="648"/>
      <c r="I351" s="648"/>
      <c r="J351" s="649">
        <v>690</v>
      </c>
      <c r="K351" s="650"/>
      <c r="L351" s="651"/>
      <c r="M351" s="652">
        <f t="shared" si="5"/>
        <v>0.98571428571428577</v>
      </c>
      <c r="N351" s="653"/>
      <c r="O351" s="654"/>
    </row>
    <row r="352" spans="3:15" ht="17.100000000000001" customHeight="1">
      <c r="C352" s="476"/>
      <c r="D352" s="476"/>
      <c r="E352" s="473" t="s">
        <v>175</v>
      </c>
      <c r="F352" s="474" t="s">
        <v>174</v>
      </c>
      <c r="G352" s="648" t="s">
        <v>1167</v>
      </c>
      <c r="H352" s="648"/>
      <c r="I352" s="648"/>
      <c r="J352" s="649">
        <v>22300</v>
      </c>
      <c r="K352" s="650"/>
      <c r="L352" s="651"/>
      <c r="M352" s="652">
        <f t="shared" si="5"/>
        <v>1</v>
      </c>
      <c r="N352" s="653"/>
      <c r="O352" s="654"/>
    </row>
    <row r="353" spans="3:15" ht="17.100000000000001" customHeight="1">
      <c r="C353" s="476"/>
      <c r="D353" s="476"/>
      <c r="E353" s="473" t="s">
        <v>173</v>
      </c>
      <c r="F353" s="474" t="s">
        <v>919</v>
      </c>
      <c r="G353" s="648" t="s">
        <v>692</v>
      </c>
      <c r="H353" s="648"/>
      <c r="I353" s="648"/>
      <c r="J353" s="649">
        <v>700</v>
      </c>
      <c r="K353" s="650"/>
      <c r="L353" s="651"/>
      <c r="M353" s="652">
        <f t="shared" si="5"/>
        <v>1</v>
      </c>
      <c r="N353" s="653"/>
      <c r="O353" s="654"/>
    </row>
    <row r="354" spans="3:15" ht="17.100000000000001" customHeight="1">
      <c r="C354" s="476"/>
      <c r="D354" s="476"/>
      <c r="E354" s="473" t="s">
        <v>171</v>
      </c>
      <c r="F354" s="474" t="s">
        <v>920</v>
      </c>
      <c r="G354" s="648" t="s">
        <v>686</v>
      </c>
      <c r="H354" s="648"/>
      <c r="I354" s="648"/>
      <c r="J354" s="649">
        <v>500</v>
      </c>
      <c r="K354" s="650"/>
      <c r="L354" s="651"/>
      <c r="M354" s="652">
        <f t="shared" si="5"/>
        <v>1</v>
      </c>
      <c r="N354" s="653"/>
      <c r="O354" s="654"/>
    </row>
    <row r="355" spans="3:15" ht="17.100000000000001" customHeight="1">
      <c r="C355" s="476"/>
      <c r="D355" s="476"/>
      <c r="E355" s="473" t="s">
        <v>169</v>
      </c>
      <c r="F355" s="474" t="s">
        <v>921</v>
      </c>
      <c r="G355" s="648" t="s">
        <v>782</v>
      </c>
      <c r="H355" s="648"/>
      <c r="I355" s="648"/>
      <c r="J355" s="649">
        <v>2600</v>
      </c>
      <c r="K355" s="650"/>
      <c r="L355" s="651"/>
      <c r="M355" s="652">
        <f t="shared" si="5"/>
        <v>1</v>
      </c>
      <c r="N355" s="653"/>
      <c r="O355" s="654"/>
    </row>
    <row r="356" spans="3:15" ht="17.100000000000001" customHeight="1">
      <c r="C356" s="476"/>
      <c r="D356" s="476"/>
      <c r="E356" s="473" t="s">
        <v>161</v>
      </c>
      <c r="F356" s="474" t="s">
        <v>160</v>
      </c>
      <c r="G356" s="648" t="s">
        <v>956</v>
      </c>
      <c r="H356" s="648"/>
      <c r="I356" s="648"/>
      <c r="J356" s="649">
        <v>928.56</v>
      </c>
      <c r="K356" s="650"/>
      <c r="L356" s="651"/>
      <c r="M356" s="652">
        <f t="shared" si="5"/>
        <v>0.61903999999999992</v>
      </c>
      <c r="N356" s="653"/>
      <c r="O356" s="654"/>
    </row>
    <row r="357" spans="3:15" ht="17.100000000000001" customHeight="1">
      <c r="C357" s="476"/>
      <c r="D357" s="476"/>
      <c r="E357" s="473" t="s">
        <v>155</v>
      </c>
      <c r="F357" s="474" t="s">
        <v>154</v>
      </c>
      <c r="G357" s="648" t="s">
        <v>1168</v>
      </c>
      <c r="H357" s="648"/>
      <c r="I357" s="648"/>
      <c r="J357" s="649">
        <v>43100</v>
      </c>
      <c r="K357" s="650"/>
      <c r="L357" s="651"/>
      <c r="M357" s="652">
        <f t="shared" si="5"/>
        <v>0.99308755760368661</v>
      </c>
      <c r="N357" s="653"/>
      <c r="O357" s="654"/>
    </row>
    <row r="358" spans="3:15" ht="17.100000000000001" customHeight="1">
      <c r="C358" s="476"/>
      <c r="D358" s="476"/>
      <c r="E358" s="473" t="s">
        <v>137</v>
      </c>
      <c r="F358" s="474" t="s">
        <v>445</v>
      </c>
      <c r="G358" s="648" t="s">
        <v>1169</v>
      </c>
      <c r="H358" s="648"/>
      <c r="I358" s="648"/>
      <c r="J358" s="649">
        <v>920</v>
      </c>
      <c r="K358" s="650"/>
      <c r="L358" s="651"/>
      <c r="M358" s="652">
        <f t="shared" si="5"/>
        <v>1</v>
      </c>
      <c r="N358" s="653"/>
      <c r="O358" s="654"/>
    </row>
    <row r="359" spans="3:15" ht="28.5" customHeight="1">
      <c r="C359" s="476"/>
      <c r="D359" s="476"/>
      <c r="E359" s="473" t="s">
        <v>135</v>
      </c>
      <c r="F359" s="474" t="s">
        <v>134</v>
      </c>
      <c r="G359" s="648" t="s">
        <v>797</v>
      </c>
      <c r="H359" s="648"/>
      <c r="I359" s="648"/>
      <c r="J359" s="649">
        <v>899.74</v>
      </c>
      <c r="K359" s="650"/>
      <c r="L359" s="651"/>
      <c r="M359" s="652">
        <f t="shared" si="5"/>
        <v>0.99971111111111111</v>
      </c>
      <c r="N359" s="653"/>
      <c r="O359" s="654"/>
    </row>
    <row r="360" spans="3:15" ht="17.100000000000001" customHeight="1">
      <c r="C360" s="476"/>
      <c r="D360" s="476"/>
      <c r="E360" s="473" t="s">
        <v>133</v>
      </c>
      <c r="F360" s="474" t="s">
        <v>132</v>
      </c>
      <c r="G360" s="648" t="s">
        <v>1170</v>
      </c>
      <c r="H360" s="648"/>
      <c r="I360" s="648"/>
      <c r="J360" s="649">
        <v>2200</v>
      </c>
      <c r="K360" s="650"/>
      <c r="L360" s="651"/>
      <c r="M360" s="652">
        <f t="shared" si="5"/>
        <v>1</v>
      </c>
      <c r="N360" s="653"/>
      <c r="O360" s="654"/>
    </row>
    <row r="361" spans="3:15" ht="17.100000000000001" customHeight="1">
      <c r="C361" s="466"/>
      <c r="D361" s="492" t="s">
        <v>803</v>
      </c>
      <c r="E361" s="468"/>
      <c r="F361" s="493" t="s">
        <v>249</v>
      </c>
      <c r="G361" s="637" t="s">
        <v>1171</v>
      </c>
      <c r="H361" s="637"/>
      <c r="I361" s="637"/>
      <c r="J361" s="638">
        <v>12498003.42</v>
      </c>
      <c r="K361" s="639"/>
      <c r="L361" s="640"/>
      <c r="M361" s="641">
        <f t="shared" si="5"/>
        <v>0.94059738679870653</v>
      </c>
      <c r="N361" s="642"/>
      <c r="O361" s="643"/>
    </row>
    <row r="362" spans="3:15" ht="40.5" customHeight="1">
      <c r="C362" s="476"/>
      <c r="D362" s="476"/>
      <c r="E362" s="473" t="s">
        <v>34</v>
      </c>
      <c r="F362" s="474" t="s">
        <v>237</v>
      </c>
      <c r="G362" s="648" t="s">
        <v>1172</v>
      </c>
      <c r="H362" s="648"/>
      <c r="I362" s="648"/>
      <c r="J362" s="649">
        <v>7610</v>
      </c>
      <c r="K362" s="650"/>
      <c r="L362" s="651"/>
      <c r="M362" s="652">
        <f t="shared" si="5"/>
        <v>0.68558558558558558</v>
      </c>
      <c r="N362" s="653"/>
      <c r="O362" s="654"/>
    </row>
    <row r="363" spans="3:15" ht="39" customHeight="1">
      <c r="C363" s="476"/>
      <c r="D363" s="476"/>
      <c r="E363" s="473" t="s">
        <v>36</v>
      </c>
      <c r="F363" s="474" t="s">
        <v>236</v>
      </c>
      <c r="G363" s="648" t="s">
        <v>1173</v>
      </c>
      <c r="H363" s="648"/>
      <c r="I363" s="648"/>
      <c r="J363" s="649">
        <v>114130</v>
      </c>
      <c r="K363" s="650"/>
      <c r="L363" s="651"/>
      <c r="M363" s="652">
        <f t="shared" si="5"/>
        <v>0.87455938697318003</v>
      </c>
      <c r="N363" s="653"/>
      <c r="O363" s="654"/>
    </row>
    <row r="364" spans="3:15" ht="20.100000000000001" customHeight="1">
      <c r="C364" s="476"/>
      <c r="D364" s="476"/>
      <c r="E364" s="473" t="s">
        <v>235</v>
      </c>
      <c r="F364" s="474" t="s">
        <v>234</v>
      </c>
      <c r="G364" s="648" t="s">
        <v>1174</v>
      </c>
      <c r="H364" s="648"/>
      <c r="I364" s="648"/>
      <c r="J364" s="649">
        <v>137295</v>
      </c>
      <c r="K364" s="650"/>
      <c r="L364" s="651"/>
      <c r="M364" s="652">
        <f t="shared" si="5"/>
        <v>0.54331222793826672</v>
      </c>
      <c r="N364" s="653"/>
      <c r="O364" s="654"/>
    </row>
    <row r="365" spans="3:15" ht="17.100000000000001" customHeight="1">
      <c r="C365" s="476"/>
      <c r="D365" s="476"/>
      <c r="E365" s="473" t="s">
        <v>227</v>
      </c>
      <c r="F365" s="474" t="s">
        <v>909</v>
      </c>
      <c r="G365" s="648" t="s">
        <v>1175</v>
      </c>
      <c r="H365" s="648"/>
      <c r="I365" s="648"/>
      <c r="J365" s="649">
        <v>107446.75</v>
      </c>
      <c r="K365" s="650"/>
      <c r="L365" s="651"/>
      <c r="M365" s="652">
        <f t="shared" si="5"/>
        <v>0.98304437328453798</v>
      </c>
      <c r="N365" s="653"/>
      <c r="O365" s="654"/>
    </row>
    <row r="366" spans="3:15" ht="17.100000000000001" customHeight="1">
      <c r="C366" s="476"/>
      <c r="D366" s="476"/>
      <c r="E366" s="473" t="s">
        <v>215</v>
      </c>
      <c r="F366" s="474" t="s">
        <v>214</v>
      </c>
      <c r="G366" s="648" t="s">
        <v>1176</v>
      </c>
      <c r="H366" s="648"/>
      <c r="I366" s="648"/>
      <c r="J366" s="649">
        <v>4774026.84</v>
      </c>
      <c r="K366" s="650"/>
      <c r="L366" s="651"/>
      <c r="M366" s="652">
        <f t="shared" si="5"/>
        <v>0.98944730331529307</v>
      </c>
      <c r="N366" s="653"/>
      <c r="O366" s="654"/>
    </row>
    <row r="367" spans="3:15" ht="17.100000000000001" customHeight="1">
      <c r="C367" s="476"/>
      <c r="D367" s="476"/>
      <c r="E367" s="473" t="s">
        <v>211</v>
      </c>
      <c r="F367" s="474" t="s">
        <v>912</v>
      </c>
      <c r="G367" s="648" t="s">
        <v>1177</v>
      </c>
      <c r="H367" s="648"/>
      <c r="I367" s="648"/>
      <c r="J367" s="649">
        <v>358391.38</v>
      </c>
      <c r="K367" s="650"/>
      <c r="L367" s="651"/>
      <c r="M367" s="652">
        <f t="shared" si="5"/>
        <v>0.99945168271107787</v>
      </c>
      <c r="N367" s="653"/>
      <c r="O367" s="654"/>
    </row>
    <row r="368" spans="3:15" ht="17.100000000000001" customHeight="1">
      <c r="C368" s="476"/>
      <c r="D368" s="476"/>
      <c r="E368" s="473" t="s">
        <v>203</v>
      </c>
      <c r="F368" s="474" t="s">
        <v>202</v>
      </c>
      <c r="G368" s="648" t="s">
        <v>1178</v>
      </c>
      <c r="H368" s="648"/>
      <c r="I368" s="648"/>
      <c r="J368" s="649">
        <v>775271.55</v>
      </c>
      <c r="K368" s="650"/>
      <c r="L368" s="651"/>
      <c r="M368" s="652">
        <f t="shared" si="5"/>
        <v>0.98669453473602764</v>
      </c>
      <c r="N368" s="653"/>
      <c r="O368" s="654"/>
    </row>
    <row r="369" spans="3:15" ht="17.100000000000001" customHeight="1">
      <c r="C369" s="476"/>
      <c r="D369" s="476"/>
      <c r="E369" s="473" t="s">
        <v>201</v>
      </c>
      <c r="F369" s="474" t="s">
        <v>200</v>
      </c>
      <c r="G369" s="648" t="s">
        <v>1179</v>
      </c>
      <c r="H369" s="648"/>
      <c r="I369" s="648"/>
      <c r="J369" s="649">
        <v>119315.08</v>
      </c>
      <c r="K369" s="650"/>
      <c r="L369" s="651"/>
      <c r="M369" s="652">
        <f t="shared" si="5"/>
        <v>0.95147591706539081</v>
      </c>
      <c r="N369" s="653"/>
      <c r="O369" s="654"/>
    </row>
    <row r="370" spans="3:15" ht="17.100000000000001" customHeight="1">
      <c r="C370" s="476"/>
      <c r="D370" s="476"/>
      <c r="E370" s="473" t="s">
        <v>195</v>
      </c>
      <c r="F370" s="474" t="s">
        <v>194</v>
      </c>
      <c r="G370" s="648" t="s">
        <v>1180</v>
      </c>
      <c r="H370" s="648"/>
      <c r="I370" s="648"/>
      <c r="J370" s="649">
        <v>47275.25</v>
      </c>
      <c r="K370" s="650"/>
      <c r="L370" s="651"/>
      <c r="M370" s="652">
        <f t="shared" si="5"/>
        <v>0.99726294694652462</v>
      </c>
      <c r="N370" s="653"/>
      <c r="O370" s="654"/>
    </row>
    <row r="371" spans="3:15" ht="17.100000000000001" customHeight="1">
      <c r="C371" s="476"/>
      <c r="D371" s="476"/>
      <c r="E371" s="473" t="s">
        <v>191</v>
      </c>
      <c r="F371" s="474" t="s">
        <v>190</v>
      </c>
      <c r="G371" s="648" t="s">
        <v>1181</v>
      </c>
      <c r="H371" s="648"/>
      <c r="I371" s="648"/>
      <c r="J371" s="649">
        <v>370009.87</v>
      </c>
      <c r="K371" s="650"/>
      <c r="L371" s="651"/>
      <c r="M371" s="652">
        <f t="shared" si="5"/>
        <v>0.99979699258278498</v>
      </c>
      <c r="N371" s="653"/>
      <c r="O371" s="654"/>
    </row>
    <row r="372" spans="3:15" ht="17.100000000000001" customHeight="1">
      <c r="C372" s="476"/>
      <c r="D372" s="476"/>
      <c r="E372" s="473" t="s">
        <v>187</v>
      </c>
      <c r="F372" s="474" t="s">
        <v>1091</v>
      </c>
      <c r="G372" s="648" t="s">
        <v>1182</v>
      </c>
      <c r="H372" s="648"/>
      <c r="I372" s="648"/>
      <c r="J372" s="649">
        <v>3100.16</v>
      </c>
      <c r="K372" s="650"/>
      <c r="L372" s="651"/>
      <c r="M372" s="652">
        <f t="shared" si="5"/>
        <v>0.9994068343004513</v>
      </c>
      <c r="N372" s="653"/>
      <c r="O372" s="654"/>
    </row>
    <row r="373" spans="3:15" ht="17.100000000000001" customHeight="1">
      <c r="C373" s="476"/>
      <c r="D373" s="476"/>
      <c r="E373" s="473" t="s">
        <v>185</v>
      </c>
      <c r="F373" s="474" t="s">
        <v>184</v>
      </c>
      <c r="G373" s="648" t="s">
        <v>1183</v>
      </c>
      <c r="H373" s="648"/>
      <c r="I373" s="648"/>
      <c r="J373" s="649">
        <v>186999.51</v>
      </c>
      <c r="K373" s="650"/>
      <c r="L373" s="651"/>
      <c r="M373" s="652">
        <f t="shared" si="5"/>
        <v>0.99999737967914448</v>
      </c>
      <c r="N373" s="653"/>
      <c r="O373" s="654"/>
    </row>
    <row r="374" spans="3:15" ht="17.100000000000001" customHeight="1">
      <c r="C374" s="476"/>
      <c r="D374" s="476"/>
      <c r="E374" s="473" t="s">
        <v>181</v>
      </c>
      <c r="F374" s="474" t="s">
        <v>180</v>
      </c>
      <c r="G374" s="648" t="s">
        <v>1184</v>
      </c>
      <c r="H374" s="648"/>
      <c r="I374" s="648"/>
      <c r="J374" s="649">
        <v>495321.59999999998</v>
      </c>
      <c r="K374" s="650"/>
      <c r="L374" s="651"/>
      <c r="M374" s="652">
        <f t="shared" si="5"/>
        <v>0.99525121311673037</v>
      </c>
      <c r="N374" s="653"/>
      <c r="O374" s="654"/>
    </row>
    <row r="375" spans="3:15" ht="17.100000000000001" customHeight="1">
      <c r="C375" s="476"/>
      <c r="D375" s="476"/>
      <c r="E375" s="473" t="s">
        <v>179</v>
      </c>
      <c r="F375" s="474" t="s">
        <v>178</v>
      </c>
      <c r="G375" s="648" t="s">
        <v>1185</v>
      </c>
      <c r="H375" s="648"/>
      <c r="I375" s="648"/>
      <c r="J375" s="649">
        <v>261081.73</v>
      </c>
      <c r="K375" s="650"/>
      <c r="L375" s="651"/>
      <c r="M375" s="652">
        <f t="shared" si="5"/>
        <v>0.96303519326602804</v>
      </c>
      <c r="N375" s="653"/>
      <c r="O375" s="654"/>
    </row>
    <row r="376" spans="3:15" ht="17.100000000000001" customHeight="1">
      <c r="C376" s="476"/>
      <c r="D376" s="476"/>
      <c r="E376" s="473" t="s">
        <v>177</v>
      </c>
      <c r="F376" s="474" t="s">
        <v>176</v>
      </c>
      <c r="G376" s="648" t="s">
        <v>1186</v>
      </c>
      <c r="H376" s="648"/>
      <c r="I376" s="648"/>
      <c r="J376" s="649">
        <v>3586</v>
      </c>
      <c r="K376" s="650"/>
      <c r="L376" s="651"/>
      <c r="M376" s="652">
        <f t="shared" si="5"/>
        <v>0.95296306138719111</v>
      </c>
      <c r="N376" s="653"/>
      <c r="O376" s="654"/>
    </row>
    <row r="377" spans="3:15" ht="17.100000000000001" customHeight="1">
      <c r="C377" s="476"/>
      <c r="D377" s="476"/>
      <c r="E377" s="473" t="s">
        <v>175</v>
      </c>
      <c r="F377" s="474" t="s">
        <v>174</v>
      </c>
      <c r="G377" s="648" t="s">
        <v>1187</v>
      </c>
      <c r="H377" s="648"/>
      <c r="I377" s="648"/>
      <c r="J377" s="649">
        <v>293318</v>
      </c>
      <c r="K377" s="650"/>
      <c r="L377" s="651"/>
      <c r="M377" s="652">
        <f t="shared" si="5"/>
        <v>0.9999829539449685</v>
      </c>
      <c r="N377" s="653"/>
      <c r="O377" s="654"/>
    </row>
    <row r="378" spans="3:15" ht="17.100000000000001" customHeight="1">
      <c r="C378" s="476"/>
      <c r="D378" s="476"/>
      <c r="E378" s="473" t="s">
        <v>394</v>
      </c>
      <c r="F378" s="474" t="s">
        <v>174</v>
      </c>
      <c r="G378" s="648" t="s">
        <v>703</v>
      </c>
      <c r="H378" s="648"/>
      <c r="I378" s="648"/>
      <c r="J378" s="649">
        <v>1042.23</v>
      </c>
      <c r="K378" s="650"/>
      <c r="L378" s="651"/>
      <c r="M378" s="652">
        <f t="shared" si="5"/>
        <v>0.52111499999999999</v>
      </c>
      <c r="N378" s="653"/>
      <c r="O378" s="654"/>
    </row>
    <row r="379" spans="3:15" ht="17.100000000000001" customHeight="1">
      <c r="C379" s="476"/>
      <c r="D379" s="476"/>
      <c r="E379" s="473" t="s">
        <v>173</v>
      </c>
      <c r="F379" s="474" t="s">
        <v>919</v>
      </c>
      <c r="G379" s="648" t="s">
        <v>1188</v>
      </c>
      <c r="H379" s="648"/>
      <c r="I379" s="648"/>
      <c r="J379" s="649">
        <v>8540.5400000000009</v>
      </c>
      <c r="K379" s="650"/>
      <c r="L379" s="651"/>
      <c r="M379" s="652">
        <f t="shared" si="5"/>
        <v>0.98054420206659021</v>
      </c>
      <c r="N379" s="653"/>
      <c r="O379" s="654"/>
    </row>
    <row r="380" spans="3:15" ht="17.100000000000001" customHeight="1">
      <c r="C380" s="476"/>
      <c r="D380" s="476"/>
      <c r="E380" s="473" t="s">
        <v>171</v>
      </c>
      <c r="F380" s="474" t="s">
        <v>920</v>
      </c>
      <c r="G380" s="648" t="s">
        <v>1189</v>
      </c>
      <c r="H380" s="648"/>
      <c r="I380" s="648"/>
      <c r="J380" s="649">
        <v>7116.02</v>
      </c>
      <c r="K380" s="650"/>
      <c r="L380" s="651"/>
      <c r="M380" s="652">
        <f t="shared" si="5"/>
        <v>0.97479726027397262</v>
      </c>
      <c r="N380" s="653"/>
      <c r="O380" s="654"/>
    </row>
    <row r="381" spans="3:15" ht="17.100000000000001" customHeight="1">
      <c r="C381" s="476"/>
      <c r="D381" s="476"/>
      <c r="E381" s="473" t="s">
        <v>169</v>
      </c>
      <c r="F381" s="474" t="s">
        <v>921</v>
      </c>
      <c r="G381" s="648" t="s">
        <v>1190</v>
      </c>
      <c r="H381" s="648"/>
      <c r="I381" s="648"/>
      <c r="J381" s="649">
        <v>10167.14</v>
      </c>
      <c r="K381" s="650"/>
      <c r="L381" s="651"/>
      <c r="M381" s="652">
        <f t="shared" si="5"/>
        <v>0.98738855977469164</v>
      </c>
      <c r="N381" s="653"/>
      <c r="O381" s="654"/>
    </row>
    <row r="382" spans="3:15" ht="17.100000000000001" customHeight="1">
      <c r="C382" s="476"/>
      <c r="D382" s="476"/>
      <c r="E382" s="473" t="s">
        <v>161</v>
      </c>
      <c r="F382" s="474" t="s">
        <v>160</v>
      </c>
      <c r="G382" s="648" t="s">
        <v>1191</v>
      </c>
      <c r="H382" s="648"/>
      <c r="I382" s="648"/>
      <c r="J382" s="649">
        <v>14976.26</v>
      </c>
      <c r="K382" s="650"/>
      <c r="L382" s="651"/>
      <c r="M382" s="652">
        <f t="shared" si="5"/>
        <v>0.98269422572178478</v>
      </c>
      <c r="N382" s="653"/>
      <c r="O382" s="654"/>
    </row>
    <row r="383" spans="3:15" ht="17.100000000000001" customHeight="1">
      <c r="C383" s="476"/>
      <c r="D383" s="476"/>
      <c r="E383" s="473" t="s">
        <v>395</v>
      </c>
      <c r="F383" s="474" t="s">
        <v>160</v>
      </c>
      <c r="G383" s="648" t="s">
        <v>1136</v>
      </c>
      <c r="H383" s="648"/>
      <c r="I383" s="648"/>
      <c r="J383" s="649">
        <v>294.2</v>
      </c>
      <c r="K383" s="650"/>
      <c r="L383" s="651"/>
      <c r="M383" s="652">
        <f t="shared" si="5"/>
        <v>0.53490909090909089</v>
      </c>
      <c r="N383" s="653"/>
      <c r="O383" s="654"/>
    </row>
    <row r="384" spans="3:15" ht="17.100000000000001" customHeight="1">
      <c r="C384" s="476"/>
      <c r="D384" s="476"/>
      <c r="E384" s="473" t="s">
        <v>159</v>
      </c>
      <c r="F384" s="474" t="s">
        <v>158</v>
      </c>
      <c r="G384" s="648" t="s">
        <v>1192</v>
      </c>
      <c r="H384" s="648"/>
      <c r="I384" s="648"/>
      <c r="J384" s="649">
        <v>4258.22</v>
      </c>
      <c r="K384" s="650"/>
      <c r="L384" s="651"/>
      <c r="M384" s="652">
        <f t="shared" si="5"/>
        <v>0.99981685841746892</v>
      </c>
      <c r="N384" s="653"/>
      <c r="O384" s="654"/>
    </row>
    <row r="385" spans="3:15" ht="17.100000000000001" customHeight="1">
      <c r="C385" s="476"/>
      <c r="D385" s="476"/>
      <c r="E385" s="473" t="s">
        <v>398</v>
      </c>
      <c r="F385" s="474" t="s">
        <v>158</v>
      </c>
      <c r="G385" s="648" t="s">
        <v>708</v>
      </c>
      <c r="H385" s="648"/>
      <c r="I385" s="648"/>
      <c r="J385" s="649">
        <v>6919.48</v>
      </c>
      <c r="K385" s="650"/>
      <c r="L385" s="651"/>
      <c r="M385" s="652">
        <f t="shared" si="5"/>
        <v>9.8849714285714277E-2</v>
      </c>
      <c r="N385" s="653"/>
      <c r="O385" s="654"/>
    </row>
    <row r="386" spans="3:15" ht="17.100000000000001" customHeight="1">
      <c r="C386" s="476"/>
      <c r="D386" s="476"/>
      <c r="E386" s="473" t="s">
        <v>157</v>
      </c>
      <c r="F386" s="474" t="s">
        <v>156</v>
      </c>
      <c r="G386" s="648" t="s">
        <v>1193</v>
      </c>
      <c r="H386" s="648"/>
      <c r="I386" s="648"/>
      <c r="J386" s="649">
        <v>1560.08</v>
      </c>
      <c r="K386" s="650"/>
      <c r="L386" s="651"/>
      <c r="M386" s="652">
        <f t="shared" si="5"/>
        <v>0.99941063420884046</v>
      </c>
      <c r="N386" s="653"/>
      <c r="O386" s="654"/>
    </row>
    <row r="387" spans="3:15" ht="17.100000000000001" customHeight="1">
      <c r="C387" s="476"/>
      <c r="D387" s="476"/>
      <c r="E387" s="473" t="s">
        <v>155</v>
      </c>
      <c r="F387" s="474" t="s">
        <v>154</v>
      </c>
      <c r="G387" s="648" t="s">
        <v>1194</v>
      </c>
      <c r="H387" s="648"/>
      <c r="I387" s="648"/>
      <c r="J387" s="649">
        <v>299754</v>
      </c>
      <c r="K387" s="650"/>
      <c r="L387" s="651"/>
      <c r="M387" s="652">
        <f t="shared" si="5"/>
        <v>0.99318776713826584</v>
      </c>
      <c r="N387" s="653"/>
      <c r="O387" s="654"/>
    </row>
    <row r="388" spans="3:15" ht="17.100000000000001" customHeight="1">
      <c r="C388" s="476"/>
      <c r="D388" s="476"/>
      <c r="E388" s="473" t="s">
        <v>145</v>
      </c>
      <c r="F388" s="474" t="s">
        <v>993</v>
      </c>
      <c r="G388" s="648" t="s">
        <v>799</v>
      </c>
      <c r="H388" s="648"/>
      <c r="I388" s="648"/>
      <c r="J388" s="649">
        <v>1900</v>
      </c>
      <c r="K388" s="650"/>
      <c r="L388" s="651"/>
      <c r="M388" s="652">
        <f t="shared" si="5"/>
        <v>1</v>
      </c>
      <c r="N388" s="653"/>
      <c r="O388" s="654"/>
    </row>
    <row r="389" spans="3:15" ht="17.100000000000001" customHeight="1">
      <c r="C389" s="476"/>
      <c r="D389" s="476"/>
      <c r="E389" s="473" t="s">
        <v>137</v>
      </c>
      <c r="F389" s="474" t="s">
        <v>445</v>
      </c>
      <c r="G389" s="648" t="s">
        <v>1195</v>
      </c>
      <c r="H389" s="648"/>
      <c r="I389" s="648"/>
      <c r="J389" s="649">
        <v>5855</v>
      </c>
      <c r="K389" s="650"/>
      <c r="L389" s="651"/>
      <c r="M389" s="652">
        <f t="shared" si="5"/>
        <v>0.98985629754860527</v>
      </c>
      <c r="N389" s="653"/>
      <c r="O389" s="654"/>
    </row>
    <row r="390" spans="3:15" ht="27" customHeight="1">
      <c r="C390" s="476"/>
      <c r="D390" s="476"/>
      <c r="E390" s="473" t="s">
        <v>135</v>
      </c>
      <c r="F390" s="474" t="s">
        <v>134</v>
      </c>
      <c r="G390" s="648" t="s">
        <v>1196</v>
      </c>
      <c r="H390" s="648"/>
      <c r="I390" s="648"/>
      <c r="J390" s="649">
        <v>3698.58</v>
      </c>
      <c r="K390" s="650"/>
      <c r="L390" s="651"/>
      <c r="M390" s="652">
        <f t="shared" si="5"/>
        <v>0.97177614293221226</v>
      </c>
      <c r="N390" s="653"/>
      <c r="O390" s="654"/>
    </row>
    <row r="391" spans="3:15" ht="17.100000000000001" customHeight="1">
      <c r="C391" s="476"/>
      <c r="D391" s="476"/>
      <c r="E391" s="473" t="s">
        <v>133</v>
      </c>
      <c r="F391" s="474" t="s">
        <v>132</v>
      </c>
      <c r="G391" s="648" t="s">
        <v>1197</v>
      </c>
      <c r="H391" s="648"/>
      <c r="I391" s="648"/>
      <c r="J391" s="649">
        <v>24257.91</v>
      </c>
      <c r="K391" s="650"/>
      <c r="L391" s="651"/>
      <c r="M391" s="652">
        <f t="shared" si="5"/>
        <v>0.99970780960230787</v>
      </c>
      <c r="N391" s="653"/>
      <c r="O391" s="654"/>
    </row>
    <row r="392" spans="3:15" ht="17.100000000000001" customHeight="1">
      <c r="C392" s="476"/>
      <c r="D392" s="476"/>
      <c r="E392" s="473" t="s">
        <v>129</v>
      </c>
      <c r="F392" s="474" t="s">
        <v>128</v>
      </c>
      <c r="G392" s="648" t="s">
        <v>1198</v>
      </c>
      <c r="H392" s="648"/>
      <c r="I392" s="648"/>
      <c r="J392" s="649">
        <v>4007218.44</v>
      </c>
      <c r="K392" s="650"/>
      <c r="L392" s="651"/>
      <c r="M392" s="652">
        <f t="shared" ref="M392:M455" si="6">J392/G392</f>
        <v>0.88818370902320631</v>
      </c>
      <c r="N392" s="653"/>
      <c r="O392" s="654"/>
    </row>
    <row r="393" spans="3:15" ht="17.100000000000001" customHeight="1">
      <c r="C393" s="476"/>
      <c r="D393" s="476"/>
      <c r="E393" s="473" t="s">
        <v>127</v>
      </c>
      <c r="F393" s="474" t="s">
        <v>126</v>
      </c>
      <c r="G393" s="648" t="s">
        <v>1199</v>
      </c>
      <c r="H393" s="648"/>
      <c r="I393" s="648"/>
      <c r="J393" s="649">
        <v>46266.6</v>
      </c>
      <c r="K393" s="650"/>
      <c r="L393" s="651"/>
      <c r="M393" s="652">
        <f t="shared" si="6"/>
        <v>0.99996974150600848</v>
      </c>
      <c r="N393" s="653"/>
      <c r="O393" s="654"/>
    </row>
    <row r="394" spans="3:15" ht="17.100000000000001" customHeight="1">
      <c r="C394" s="466"/>
      <c r="D394" s="492" t="s">
        <v>1200</v>
      </c>
      <c r="E394" s="468"/>
      <c r="F394" s="493" t="s">
        <v>1201</v>
      </c>
      <c r="G394" s="637" t="s">
        <v>1202</v>
      </c>
      <c r="H394" s="637"/>
      <c r="I394" s="637"/>
      <c r="J394" s="638">
        <v>1190559.82</v>
      </c>
      <c r="K394" s="639"/>
      <c r="L394" s="640"/>
      <c r="M394" s="641">
        <f t="shared" si="6"/>
        <v>0.95904609312067024</v>
      </c>
      <c r="N394" s="642"/>
      <c r="O394" s="643"/>
    </row>
    <row r="395" spans="3:15" ht="17.100000000000001" customHeight="1">
      <c r="C395" s="476"/>
      <c r="D395" s="476"/>
      <c r="E395" s="473" t="s">
        <v>227</v>
      </c>
      <c r="F395" s="474" t="s">
        <v>909</v>
      </c>
      <c r="G395" s="648" t="s">
        <v>1203</v>
      </c>
      <c r="H395" s="648"/>
      <c r="I395" s="648"/>
      <c r="J395" s="649">
        <v>42813.61</v>
      </c>
      <c r="K395" s="650"/>
      <c r="L395" s="651"/>
      <c r="M395" s="652">
        <f t="shared" si="6"/>
        <v>0.89944558823529408</v>
      </c>
      <c r="N395" s="653"/>
      <c r="O395" s="654"/>
    </row>
    <row r="396" spans="3:15" ht="17.100000000000001" customHeight="1">
      <c r="C396" s="476"/>
      <c r="D396" s="476"/>
      <c r="E396" s="473" t="s">
        <v>215</v>
      </c>
      <c r="F396" s="474" t="s">
        <v>214</v>
      </c>
      <c r="G396" s="648" t="s">
        <v>1204</v>
      </c>
      <c r="H396" s="648"/>
      <c r="I396" s="648"/>
      <c r="J396" s="649">
        <v>795509.67</v>
      </c>
      <c r="K396" s="650"/>
      <c r="L396" s="651"/>
      <c r="M396" s="652">
        <f t="shared" si="6"/>
        <v>0.96297018520760203</v>
      </c>
      <c r="N396" s="653"/>
      <c r="O396" s="654"/>
    </row>
    <row r="397" spans="3:15" ht="17.100000000000001" customHeight="1">
      <c r="C397" s="476"/>
      <c r="D397" s="476"/>
      <c r="E397" s="473" t="s">
        <v>211</v>
      </c>
      <c r="F397" s="474" t="s">
        <v>912</v>
      </c>
      <c r="G397" s="648" t="s">
        <v>1203</v>
      </c>
      <c r="H397" s="648"/>
      <c r="I397" s="648"/>
      <c r="J397" s="649">
        <v>47079.46</v>
      </c>
      <c r="K397" s="650"/>
      <c r="L397" s="651"/>
      <c r="M397" s="652">
        <f t="shared" si="6"/>
        <v>0.98906428571428573</v>
      </c>
      <c r="N397" s="653"/>
      <c r="O397" s="654"/>
    </row>
    <row r="398" spans="3:15" ht="17.100000000000001" customHeight="1">
      <c r="C398" s="476"/>
      <c r="D398" s="476"/>
      <c r="E398" s="473" t="s">
        <v>203</v>
      </c>
      <c r="F398" s="474" t="s">
        <v>202</v>
      </c>
      <c r="G398" s="648" t="s">
        <v>1205</v>
      </c>
      <c r="H398" s="648"/>
      <c r="I398" s="648"/>
      <c r="J398" s="649">
        <v>125919.89</v>
      </c>
      <c r="K398" s="650"/>
      <c r="L398" s="651"/>
      <c r="M398" s="652">
        <f t="shared" si="6"/>
        <v>0.90851291486291486</v>
      </c>
      <c r="N398" s="653"/>
      <c r="O398" s="654"/>
    </row>
    <row r="399" spans="3:15" ht="17.100000000000001" customHeight="1">
      <c r="C399" s="476"/>
      <c r="D399" s="476"/>
      <c r="E399" s="473" t="s">
        <v>201</v>
      </c>
      <c r="F399" s="474" t="s">
        <v>200</v>
      </c>
      <c r="G399" s="648" t="s">
        <v>1206</v>
      </c>
      <c r="H399" s="648"/>
      <c r="I399" s="648"/>
      <c r="J399" s="649">
        <v>28267.19</v>
      </c>
      <c r="K399" s="650"/>
      <c r="L399" s="651"/>
      <c r="M399" s="652">
        <f t="shared" si="6"/>
        <v>0.93291056105610559</v>
      </c>
      <c r="N399" s="653"/>
      <c r="O399" s="654"/>
    </row>
    <row r="400" spans="3:15" ht="17.100000000000001" customHeight="1">
      <c r="C400" s="476"/>
      <c r="D400" s="476"/>
      <c r="E400" s="473" t="s">
        <v>191</v>
      </c>
      <c r="F400" s="474" t="s">
        <v>190</v>
      </c>
      <c r="G400" s="648" t="s">
        <v>1207</v>
      </c>
      <c r="H400" s="648"/>
      <c r="I400" s="648"/>
      <c r="J400" s="649">
        <v>23800</v>
      </c>
      <c r="K400" s="650"/>
      <c r="L400" s="651"/>
      <c r="M400" s="652">
        <f t="shared" si="6"/>
        <v>1</v>
      </c>
      <c r="N400" s="653"/>
      <c r="O400" s="654"/>
    </row>
    <row r="401" spans="3:15" ht="17.100000000000001" customHeight="1">
      <c r="C401" s="476"/>
      <c r="D401" s="476"/>
      <c r="E401" s="473" t="s">
        <v>187</v>
      </c>
      <c r="F401" s="474" t="s">
        <v>1091</v>
      </c>
      <c r="G401" s="648" t="s">
        <v>802</v>
      </c>
      <c r="H401" s="648"/>
      <c r="I401" s="648"/>
      <c r="J401" s="649">
        <v>1000</v>
      </c>
      <c r="K401" s="650"/>
      <c r="L401" s="651"/>
      <c r="M401" s="652">
        <f t="shared" si="6"/>
        <v>1</v>
      </c>
      <c r="N401" s="653"/>
      <c r="O401" s="654"/>
    </row>
    <row r="402" spans="3:15" ht="17.100000000000001" customHeight="1">
      <c r="C402" s="476"/>
      <c r="D402" s="476"/>
      <c r="E402" s="473" t="s">
        <v>185</v>
      </c>
      <c r="F402" s="474" t="s">
        <v>184</v>
      </c>
      <c r="G402" s="648" t="s">
        <v>1208</v>
      </c>
      <c r="H402" s="648"/>
      <c r="I402" s="648"/>
      <c r="J402" s="649">
        <v>5500</v>
      </c>
      <c r="K402" s="650"/>
      <c r="L402" s="651"/>
      <c r="M402" s="652">
        <f t="shared" si="6"/>
        <v>1</v>
      </c>
      <c r="N402" s="653"/>
      <c r="O402" s="654"/>
    </row>
    <row r="403" spans="3:15" ht="17.100000000000001" customHeight="1">
      <c r="C403" s="476"/>
      <c r="D403" s="476"/>
      <c r="E403" s="473" t="s">
        <v>181</v>
      </c>
      <c r="F403" s="474" t="s">
        <v>180</v>
      </c>
      <c r="G403" s="648" t="s">
        <v>1209</v>
      </c>
      <c r="H403" s="648"/>
      <c r="I403" s="648"/>
      <c r="J403" s="649">
        <v>64900</v>
      </c>
      <c r="K403" s="650"/>
      <c r="L403" s="651"/>
      <c r="M403" s="652">
        <f t="shared" si="6"/>
        <v>1</v>
      </c>
      <c r="N403" s="653"/>
      <c r="O403" s="654"/>
    </row>
    <row r="404" spans="3:15" ht="17.100000000000001" customHeight="1">
      <c r="C404" s="476"/>
      <c r="D404" s="476"/>
      <c r="E404" s="473" t="s">
        <v>179</v>
      </c>
      <c r="F404" s="474" t="s">
        <v>178</v>
      </c>
      <c r="G404" s="648" t="s">
        <v>1210</v>
      </c>
      <c r="H404" s="648"/>
      <c r="I404" s="648"/>
      <c r="J404" s="649">
        <v>3600</v>
      </c>
      <c r="K404" s="650"/>
      <c r="L404" s="651"/>
      <c r="M404" s="652">
        <f t="shared" si="6"/>
        <v>1</v>
      </c>
      <c r="N404" s="653"/>
      <c r="O404" s="654"/>
    </row>
    <row r="405" spans="3:15" ht="17.100000000000001" customHeight="1">
      <c r="C405" s="476"/>
      <c r="D405" s="476"/>
      <c r="E405" s="473" t="s">
        <v>177</v>
      </c>
      <c r="F405" s="474" t="s">
        <v>176</v>
      </c>
      <c r="G405" s="648" t="s">
        <v>686</v>
      </c>
      <c r="H405" s="648"/>
      <c r="I405" s="648"/>
      <c r="J405" s="649">
        <v>500</v>
      </c>
      <c r="K405" s="650"/>
      <c r="L405" s="651"/>
      <c r="M405" s="652">
        <f t="shared" si="6"/>
        <v>1</v>
      </c>
      <c r="N405" s="653"/>
      <c r="O405" s="654"/>
    </row>
    <row r="406" spans="3:15" ht="17.100000000000001" customHeight="1">
      <c r="C406" s="476"/>
      <c r="D406" s="476"/>
      <c r="E406" s="473" t="s">
        <v>175</v>
      </c>
      <c r="F406" s="474" t="s">
        <v>174</v>
      </c>
      <c r="G406" s="648" t="s">
        <v>1211</v>
      </c>
      <c r="H406" s="648"/>
      <c r="I406" s="648"/>
      <c r="J406" s="649">
        <v>9800</v>
      </c>
      <c r="K406" s="650"/>
      <c r="L406" s="651"/>
      <c r="M406" s="652">
        <f t="shared" si="6"/>
        <v>1</v>
      </c>
      <c r="N406" s="653"/>
      <c r="O406" s="654"/>
    </row>
    <row r="407" spans="3:15" ht="17.100000000000001" customHeight="1">
      <c r="C407" s="476"/>
      <c r="D407" s="476"/>
      <c r="E407" s="473" t="s">
        <v>169</v>
      </c>
      <c r="F407" s="474" t="s">
        <v>921</v>
      </c>
      <c r="G407" s="648" t="s">
        <v>922</v>
      </c>
      <c r="H407" s="648"/>
      <c r="I407" s="648"/>
      <c r="J407" s="649">
        <v>3088.29</v>
      </c>
      <c r="K407" s="650"/>
      <c r="L407" s="651"/>
      <c r="M407" s="652">
        <f t="shared" si="6"/>
        <v>0.96509062499999998</v>
      </c>
      <c r="N407" s="653"/>
      <c r="O407" s="654"/>
    </row>
    <row r="408" spans="3:15" ht="17.100000000000001" customHeight="1">
      <c r="C408" s="476"/>
      <c r="D408" s="476"/>
      <c r="E408" s="473" t="s">
        <v>161</v>
      </c>
      <c r="F408" s="474" t="s">
        <v>160</v>
      </c>
      <c r="G408" s="648" t="s">
        <v>1212</v>
      </c>
      <c r="H408" s="648"/>
      <c r="I408" s="648"/>
      <c r="J408" s="649">
        <v>982.78</v>
      </c>
      <c r="K408" s="650"/>
      <c r="L408" s="651"/>
      <c r="M408" s="652">
        <f t="shared" si="6"/>
        <v>0.89343636363636358</v>
      </c>
      <c r="N408" s="653"/>
      <c r="O408" s="654"/>
    </row>
    <row r="409" spans="3:15" ht="17.100000000000001" customHeight="1">
      <c r="C409" s="476"/>
      <c r="D409" s="476"/>
      <c r="E409" s="473" t="s">
        <v>155</v>
      </c>
      <c r="F409" s="474" t="s">
        <v>154</v>
      </c>
      <c r="G409" s="648" t="s">
        <v>1213</v>
      </c>
      <c r="H409" s="648"/>
      <c r="I409" s="648"/>
      <c r="J409" s="649">
        <v>34000</v>
      </c>
      <c r="K409" s="650"/>
      <c r="L409" s="651"/>
      <c r="M409" s="652">
        <f t="shared" si="6"/>
        <v>1</v>
      </c>
      <c r="N409" s="653"/>
      <c r="O409" s="654"/>
    </row>
    <row r="410" spans="3:15" ht="17.100000000000001" customHeight="1">
      <c r="C410" s="476"/>
      <c r="D410" s="476"/>
      <c r="E410" s="473" t="s">
        <v>137</v>
      </c>
      <c r="F410" s="474" t="s">
        <v>445</v>
      </c>
      <c r="G410" s="648" t="s">
        <v>692</v>
      </c>
      <c r="H410" s="648"/>
      <c r="I410" s="648"/>
      <c r="J410" s="649">
        <v>700</v>
      </c>
      <c r="K410" s="650"/>
      <c r="L410" s="651"/>
      <c r="M410" s="652">
        <f t="shared" si="6"/>
        <v>1</v>
      </c>
      <c r="N410" s="653"/>
      <c r="O410" s="654"/>
    </row>
    <row r="411" spans="3:15" ht="29.25" customHeight="1">
      <c r="C411" s="476"/>
      <c r="D411" s="476"/>
      <c r="E411" s="473" t="s">
        <v>135</v>
      </c>
      <c r="F411" s="474" t="s">
        <v>134</v>
      </c>
      <c r="G411" s="648" t="s">
        <v>932</v>
      </c>
      <c r="H411" s="648"/>
      <c r="I411" s="648"/>
      <c r="J411" s="649">
        <v>1198.93</v>
      </c>
      <c r="K411" s="650"/>
      <c r="L411" s="651"/>
      <c r="M411" s="652">
        <f t="shared" si="6"/>
        <v>0.99910833333333338</v>
      </c>
      <c r="N411" s="653"/>
      <c r="O411" s="654"/>
    </row>
    <row r="412" spans="3:15" ht="17.100000000000001" customHeight="1">
      <c r="C412" s="476"/>
      <c r="D412" s="476"/>
      <c r="E412" s="473" t="s">
        <v>133</v>
      </c>
      <c r="F412" s="474" t="s">
        <v>132</v>
      </c>
      <c r="G412" s="648" t="s">
        <v>799</v>
      </c>
      <c r="H412" s="648"/>
      <c r="I412" s="648"/>
      <c r="J412" s="649">
        <v>1900</v>
      </c>
      <c r="K412" s="650"/>
      <c r="L412" s="651"/>
      <c r="M412" s="652">
        <f t="shared" si="6"/>
        <v>1</v>
      </c>
      <c r="N412" s="653"/>
      <c r="O412" s="654"/>
    </row>
    <row r="413" spans="3:15" ht="17.100000000000001" customHeight="1">
      <c r="C413" s="466"/>
      <c r="D413" s="492" t="s">
        <v>1214</v>
      </c>
      <c r="E413" s="468"/>
      <c r="F413" s="493" t="s">
        <v>1215</v>
      </c>
      <c r="G413" s="637" t="s">
        <v>1216</v>
      </c>
      <c r="H413" s="637"/>
      <c r="I413" s="637"/>
      <c r="J413" s="638">
        <v>119658.79</v>
      </c>
      <c r="K413" s="639"/>
      <c r="L413" s="640"/>
      <c r="M413" s="641">
        <f t="shared" si="6"/>
        <v>0.88788066988699177</v>
      </c>
      <c r="N413" s="642"/>
      <c r="O413" s="643"/>
    </row>
    <row r="414" spans="3:15" ht="17.100000000000001" customHeight="1">
      <c r="C414" s="476"/>
      <c r="D414" s="476"/>
      <c r="E414" s="473" t="s">
        <v>215</v>
      </c>
      <c r="F414" s="474" t="s">
        <v>214</v>
      </c>
      <c r="G414" s="648" t="s">
        <v>1217</v>
      </c>
      <c r="H414" s="648"/>
      <c r="I414" s="648"/>
      <c r="J414" s="649">
        <v>19759.12</v>
      </c>
      <c r="K414" s="650"/>
      <c r="L414" s="651"/>
      <c r="M414" s="652">
        <f t="shared" si="6"/>
        <v>0.99793535353535345</v>
      </c>
      <c r="N414" s="653"/>
      <c r="O414" s="654"/>
    </row>
    <row r="415" spans="3:15" ht="17.100000000000001" customHeight="1">
      <c r="C415" s="476"/>
      <c r="D415" s="476"/>
      <c r="E415" s="473" t="s">
        <v>211</v>
      </c>
      <c r="F415" s="474" t="s">
        <v>912</v>
      </c>
      <c r="G415" s="648" t="s">
        <v>889</v>
      </c>
      <c r="H415" s="648"/>
      <c r="I415" s="648"/>
      <c r="J415" s="649">
        <v>2413.11</v>
      </c>
      <c r="K415" s="650"/>
      <c r="L415" s="651"/>
      <c r="M415" s="652">
        <f t="shared" si="6"/>
        <v>0.9652440000000001</v>
      </c>
      <c r="N415" s="653"/>
      <c r="O415" s="654"/>
    </row>
    <row r="416" spans="3:15" ht="17.100000000000001" customHeight="1">
      <c r="C416" s="476"/>
      <c r="D416" s="476"/>
      <c r="E416" s="473" t="s">
        <v>203</v>
      </c>
      <c r="F416" s="474" t="s">
        <v>202</v>
      </c>
      <c r="G416" s="648" t="s">
        <v>1002</v>
      </c>
      <c r="H416" s="648"/>
      <c r="I416" s="648"/>
      <c r="J416" s="649">
        <v>3382.79</v>
      </c>
      <c r="K416" s="650"/>
      <c r="L416" s="651"/>
      <c r="M416" s="652">
        <f t="shared" si="6"/>
        <v>0.99493823529411762</v>
      </c>
      <c r="N416" s="653"/>
      <c r="O416" s="654"/>
    </row>
    <row r="417" spans="3:15" ht="17.100000000000001" customHeight="1">
      <c r="C417" s="476"/>
      <c r="D417" s="476"/>
      <c r="E417" s="473" t="s">
        <v>201</v>
      </c>
      <c r="F417" s="474" t="s">
        <v>200</v>
      </c>
      <c r="G417" s="648" t="s">
        <v>706</v>
      </c>
      <c r="H417" s="648"/>
      <c r="I417" s="648"/>
      <c r="J417" s="649">
        <v>537.98</v>
      </c>
      <c r="K417" s="650"/>
      <c r="L417" s="651"/>
      <c r="M417" s="652">
        <f t="shared" si="6"/>
        <v>0.89663333333333339</v>
      </c>
      <c r="N417" s="653"/>
      <c r="O417" s="654"/>
    </row>
    <row r="418" spans="3:15" ht="17.100000000000001" customHeight="1">
      <c r="C418" s="476"/>
      <c r="D418" s="476"/>
      <c r="E418" s="473" t="s">
        <v>191</v>
      </c>
      <c r="F418" s="474" t="s">
        <v>190</v>
      </c>
      <c r="G418" s="648" t="s">
        <v>1212</v>
      </c>
      <c r="H418" s="648"/>
      <c r="I418" s="648"/>
      <c r="J418" s="649">
        <v>1099.6400000000001</v>
      </c>
      <c r="K418" s="650"/>
      <c r="L418" s="651"/>
      <c r="M418" s="652">
        <f t="shared" si="6"/>
        <v>0.99967272727272738</v>
      </c>
      <c r="N418" s="653"/>
      <c r="O418" s="654"/>
    </row>
    <row r="419" spans="3:15" ht="17.100000000000001" customHeight="1">
      <c r="C419" s="476"/>
      <c r="D419" s="476"/>
      <c r="E419" s="473" t="s">
        <v>175</v>
      </c>
      <c r="F419" s="474" t="s">
        <v>174</v>
      </c>
      <c r="G419" s="648" t="s">
        <v>1218</v>
      </c>
      <c r="H419" s="648"/>
      <c r="I419" s="648"/>
      <c r="J419" s="649">
        <v>21269</v>
      </c>
      <c r="K419" s="650"/>
      <c r="L419" s="651"/>
      <c r="M419" s="652">
        <f t="shared" si="6"/>
        <v>0.8836677884415638</v>
      </c>
      <c r="N419" s="653"/>
      <c r="O419" s="654"/>
    </row>
    <row r="420" spans="3:15" ht="17.100000000000001" customHeight="1">
      <c r="C420" s="476"/>
      <c r="D420" s="476"/>
      <c r="E420" s="473" t="s">
        <v>161</v>
      </c>
      <c r="F420" s="474" t="s">
        <v>160</v>
      </c>
      <c r="G420" s="648" t="s">
        <v>686</v>
      </c>
      <c r="H420" s="648"/>
      <c r="I420" s="648"/>
      <c r="J420" s="649">
        <v>424.16</v>
      </c>
      <c r="K420" s="650"/>
      <c r="L420" s="651"/>
      <c r="M420" s="652">
        <f t="shared" si="6"/>
        <v>0.84832000000000007</v>
      </c>
      <c r="N420" s="653"/>
      <c r="O420" s="654"/>
    </row>
    <row r="421" spans="3:15" ht="17.100000000000001" customHeight="1">
      <c r="C421" s="476"/>
      <c r="D421" s="476"/>
      <c r="E421" s="473" t="s">
        <v>137</v>
      </c>
      <c r="F421" s="474" t="s">
        <v>445</v>
      </c>
      <c r="G421" s="648" t="s">
        <v>1219</v>
      </c>
      <c r="H421" s="648"/>
      <c r="I421" s="648"/>
      <c r="J421" s="649">
        <v>70772.990000000005</v>
      </c>
      <c r="K421" s="650"/>
      <c r="L421" s="651"/>
      <c r="M421" s="652">
        <f t="shared" si="6"/>
        <v>0.8547462560386474</v>
      </c>
      <c r="N421" s="653"/>
      <c r="O421" s="654"/>
    </row>
    <row r="422" spans="3:15" ht="17.100000000000001" customHeight="1">
      <c r="C422" s="466"/>
      <c r="D422" s="492" t="s">
        <v>811</v>
      </c>
      <c r="E422" s="468"/>
      <c r="F422" s="493" t="s">
        <v>240</v>
      </c>
      <c r="G422" s="637" t="s">
        <v>1220</v>
      </c>
      <c r="H422" s="637"/>
      <c r="I422" s="637"/>
      <c r="J422" s="638">
        <v>217689.03</v>
      </c>
      <c r="K422" s="639"/>
      <c r="L422" s="640"/>
      <c r="M422" s="641">
        <f t="shared" si="6"/>
        <v>0.98885283656532341</v>
      </c>
      <c r="N422" s="642"/>
      <c r="O422" s="643"/>
    </row>
    <row r="423" spans="3:15" ht="17.100000000000001" customHeight="1">
      <c r="C423" s="476"/>
      <c r="D423" s="476"/>
      <c r="E423" s="473" t="s">
        <v>215</v>
      </c>
      <c r="F423" s="474" t="s">
        <v>214</v>
      </c>
      <c r="G423" s="648" t="s">
        <v>1221</v>
      </c>
      <c r="H423" s="648"/>
      <c r="I423" s="648"/>
      <c r="J423" s="649">
        <v>23909.29</v>
      </c>
      <c r="K423" s="650"/>
      <c r="L423" s="651"/>
      <c r="M423" s="652">
        <f t="shared" si="6"/>
        <v>0.99997030531158515</v>
      </c>
      <c r="N423" s="653"/>
      <c r="O423" s="654"/>
    </row>
    <row r="424" spans="3:15" ht="17.100000000000001" customHeight="1">
      <c r="C424" s="476"/>
      <c r="D424" s="476"/>
      <c r="E424" s="473" t="s">
        <v>203</v>
      </c>
      <c r="F424" s="474" t="s">
        <v>202</v>
      </c>
      <c r="G424" s="648" t="s">
        <v>1222</v>
      </c>
      <c r="H424" s="648"/>
      <c r="I424" s="648"/>
      <c r="J424" s="649">
        <v>3671</v>
      </c>
      <c r="K424" s="650"/>
      <c r="L424" s="651"/>
      <c r="M424" s="652">
        <f t="shared" si="6"/>
        <v>0.99647122692725298</v>
      </c>
      <c r="N424" s="653"/>
      <c r="O424" s="654"/>
    </row>
    <row r="425" spans="3:15" ht="17.100000000000001" customHeight="1">
      <c r="C425" s="476"/>
      <c r="D425" s="476"/>
      <c r="E425" s="473" t="s">
        <v>201</v>
      </c>
      <c r="F425" s="474" t="s">
        <v>200</v>
      </c>
      <c r="G425" s="648" t="s">
        <v>1223</v>
      </c>
      <c r="H425" s="648"/>
      <c r="I425" s="648"/>
      <c r="J425" s="649">
        <v>585</v>
      </c>
      <c r="K425" s="650"/>
      <c r="L425" s="651"/>
      <c r="M425" s="652">
        <f t="shared" si="6"/>
        <v>1</v>
      </c>
      <c r="N425" s="653"/>
      <c r="O425" s="654"/>
    </row>
    <row r="426" spans="3:15" ht="17.100000000000001" customHeight="1">
      <c r="C426" s="476"/>
      <c r="D426" s="476"/>
      <c r="E426" s="473" t="s">
        <v>195</v>
      </c>
      <c r="F426" s="474" t="s">
        <v>194</v>
      </c>
      <c r="G426" s="648" t="s">
        <v>1224</v>
      </c>
      <c r="H426" s="648"/>
      <c r="I426" s="648"/>
      <c r="J426" s="649">
        <v>1058</v>
      </c>
      <c r="K426" s="650"/>
      <c r="L426" s="651"/>
      <c r="M426" s="652">
        <f t="shared" si="6"/>
        <v>0.53979591836734697</v>
      </c>
      <c r="N426" s="653"/>
      <c r="O426" s="654"/>
    </row>
    <row r="427" spans="3:15" ht="17.100000000000001" customHeight="1">
      <c r="C427" s="476"/>
      <c r="D427" s="476"/>
      <c r="E427" s="473" t="s">
        <v>191</v>
      </c>
      <c r="F427" s="474" t="s">
        <v>190</v>
      </c>
      <c r="G427" s="648" t="s">
        <v>1225</v>
      </c>
      <c r="H427" s="648"/>
      <c r="I427" s="648"/>
      <c r="J427" s="649">
        <v>1466.82</v>
      </c>
      <c r="K427" s="650"/>
      <c r="L427" s="651"/>
      <c r="M427" s="652">
        <f t="shared" si="6"/>
        <v>0.69981870229007626</v>
      </c>
      <c r="N427" s="653"/>
      <c r="O427" s="654"/>
    </row>
    <row r="428" spans="3:15" ht="17.100000000000001" customHeight="1">
      <c r="C428" s="476"/>
      <c r="D428" s="476"/>
      <c r="E428" s="473" t="s">
        <v>179</v>
      </c>
      <c r="F428" s="474" t="s">
        <v>178</v>
      </c>
      <c r="G428" s="648" t="s">
        <v>750</v>
      </c>
      <c r="H428" s="648"/>
      <c r="I428" s="648"/>
      <c r="J428" s="649">
        <v>22991</v>
      </c>
      <c r="K428" s="650"/>
      <c r="L428" s="651"/>
      <c r="M428" s="652">
        <f t="shared" si="6"/>
        <v>0.99960869565217392</v>
      </c>
      <c r="N428" s="653"/>
      <c r="O428" s="654"/>
    </row>
    <row r="429" spans="3:15" ht="17.100000000000001" customHeight="1">
      <c r="C429" s="476"/>
      <c r="D429" s="476"/>
      <c r="E429" s="473" t="s">
        <v>175</v>
      </c>
      <c r="F429" s="474" t="s">
        <v>174</v>
      </c>
      <c r="G429" s="648" t="s">
        <v>1226</v>
      </c>
      <c r="H429" s="648"/>
      <c r="I429" s="648"/>
      <c r="J429" s="649">
        <v>13597.92</v>
      </c>
      <c r="K429" s="650"/>
      <c r="L429" s="651"/>
      <c r="M429" s="652">
        <f t="shared" si="6"/>
        <v>0.93791695406262932</v>
      </c>
      <c r="N429" s="653"/>
      <c r="O429" s="654"/>
    </row>
    <row r="430" spans="3:15" ht="17.100000000000001" customHeight="1">
      <c r="C430" s="476"/>
      <c r="D430" s="476"/>
      <c r="E430" s="473" t="s">
        <v>155</v>
      </c>
      <c r="F430" s="474" t="s">
        <v>154</v>
      </c>
      <c r="G430" s="648" t="s">
        <v>1227</v>
      </c>
      <c r="H430" s="648"/>
      <c r="I430" s="648"/>
      <c r="J430" s="649">
        <v>150410</v>
      </c>
      <c r="K430" s="650"/>
      <c r="L430" s="651"/>
      <c r="M430" s="652">
        <f t="shared" si="6"/>
        <v>1</v>
      </c>
      <c r="N430" s="653"/>
      <c r="O430" s="654"/>
    </row>
    <row r="431" spans="3:15" ht="17.100000000000001" customHeight="1">
      <c r="C431" s="490" t="s">
        <v>815</v>
      </c>
      <c r="D431" s="490"/>
      <c r="E431" s="490"/>
      <c r="F431" s="491" t="s">
        <v>91</v>
      </c>
      <c r="G431" s="633" t="s">
        <v>1228</v>
      </c>
      <c r="H431" s="633"/>
      <c r="I431" s="633"/>
      <c r="J431" s="634">
        <v>2835810.92</v>
      </c>
      <c r="K431" s="635"/>
      <c r="L431" s="636"/>
      <c r="M431" s="658">
        <f t="shared" si="6"/>
        <v>0.96189342826276092</v>
      </c>
      <c r="N431" s="659"/>
      <c r="O431" s="660"/>
    </row>
    <row r="432" spans="3:15" ht="17.100000000000001" customHeight="1">
      <c r="C432" s="466"/>
      <c r="D432" s="492" t="s">
        <v>1229</v>
      </c>
      <c r="E432" s="468"/>
      <c r="F432" s="493" t="s">
        <v>1230</v>
      </c>
      <c r="G432" s="637" t="s">
        <v>1231</v>
      </c>
      <c r="H432" s="637"/>
      <c r="I432" s="637"/>
      <c r="J432" s="638">
        <v>143986.70000000001</v>
      </c>
      <c r="K432" s="639"/>
      <c r="L432" s="640"/>
      <c r="M432" s="641">
        <f t="shared" si="6"/>
        <v>0.57137579365079372</v>
      </c>
      <c r="N432" s="642"/>
      <c r="O432" s="643"/>
    </row>
    <row r="433" spans="3:15" ht="39" customHeight="1">
      <c r="C433" s="476"/>
      <c r="D433" s="476"/>
      <c r="E433" s="473" t="s">
        <v>197</v>
      </c>
      <c r="F433" s="474" t="s">
        <v>196</v>
      </c>
      <c r="G433" s="648" t="s">
        <v>1231</v>
      </c>
      <c r="H433" s="648"/>
      <c r="I433" s="648"/>
      <c r="J433" s="649">
        <v>143986.70000000001</v>
      </c>
      <c r="K433" s="650"/>
      <c r="L433" s="651"/>
      <c r="M433" s="652">
        <f t="shared" si="6"/>
        <v>0.57137579365079372</v>
      </c>
      <c r="N433" s="653"/>
      <c r="O433" s="654"/>
    </row>
    <row r="434" spans="3:15" ht="28.5" customHeight="1">
      <c r="C434" s="466"/>
      <c r="D434" s="492" t="s">
        <v>817</v>
      </c>
      <c r="E434" s="468"/>
      <c r="F434" s="493" t="s">
        <v>818</v>
      </c>
      <c r="G434" s="637" t="s">
        <v>816</v>
      </c>
      <c r="H434" s="637"/>
      <c r="I434" s="637"/>
      <c r="J434" s="638">
        <v>2654155</v>
      </c>
      <c r="K434" s="639"/>
      <c r="L434" s="640"/>
      <c r="M434" s="641">
        <f t="shared" si="6"/>
        <v>1</v>
      </c>
      <c r="N434" s="642"/>
      <c r="O434" s="643"/>
    </row>
    <row r="435" spans="3:15" ht="17.100000000000001" customHeight="1">
      <c r="C435" s="476"/>
      <c r="D435" s="476"/>
      <c r="E435" s="473" t="s">
        <v>199</v>
      </c>
      <c r="F435" s="474" t="s">
        <v>1232</v>
      </c>
      <c r="G435" s="648" t="s">
        <v>1233</v>
      </c>
      <c r="H435" s="648"/>
      <c r="I435" s="648"/>
      <c r="J435" s="649">
        <v>2626266</v>
      </c>
      <c r="K435" s="650"/>
      <c r="L435" s="651"/>
      <c r="M435" s="652">
        <f t="shared" si="6"/>
        <v>1</v>
      </c>
      <c r="N435" s="653"/>
      <c r="O435" s="654"/>
    </row>
    <row r="436" spans="3:15" ht="17.100000000000001" customHeight="1">
      <c r="C436" s="476"/>
      <c r="D436" s="476"/>
      <c r="E436" s="473" t="s">
        <v>157</v>
      </c>
      <c r="F436" s="474" t="s">
        <v>156</v>
      </c>
      <c r="G436" s="648" t="s">
        <v>1234</v>
      </c>
      <c r="H436" s="648"/>
      <c r="I436" s="648"/>
      <c r="J436" s="649">
        <v>26784</v>
      </c>
      <c r="K436" s="650"/>
      <c r="L436" s="651"/>
      <c r="M436" s="652">
        <f t="shared" si="6"/>
        <v>1</v>
      </c>
      <c r="N436" s="653"/>
      <c r="O436" s="654"/>
    </row>
    <row r="437" spans="3:15" ht="17.100000000000001" customHeight="1">
      <c r="C437" s="476"/>
      <c r="D437" s="476"/>
      <c r="E437" s="473" t="s">
        <v>414</v>
      </c>
      <c r="F437" s="474" t="s">
        <v>24</v>
      </c>
      <c r="G437" s="648" t="s">
        <v>1235</v>
      </c>
      <c r="H437" s="648"/>
      <c r="I437" s="648"/>
      <c r="J437" s="649">
        <v>1105</v>
      </c>
      <c r="K437" s="650"/>
      <c r="L437" s="651"/>
      <c r="M437" s="652">
        <f t="shared" si="6"/>
        <v>1</v>
      </c>
      <c r="N437" s="653"/>
      <c r="O437" s="654"/>
    </row>
    <row r="438" spans="3:15" ht="17.100000000000001" customHeight="1">
      <c r="C438" s="466"/>
      <c r="D438" s="492" t="s">
        <v>819</v>
      </c>
      <c r="E438" s="468"/>
      <c r="F438" s="493" t="s">
        <v>240</v>
      </c>
      <c r="G438" s="637" t="s">
        <v>1236</v>
      </c>
      <c r="H438" s="637"/>
      <c r="I438" s="637"/>
      <c r="J438" s="638">
        <v>37669.22</v>
      </c>
      <c r="K438" s="639"/>
      <c r="L438" s="640"/>
      <c r="M438" s="641">
        <f t="shared" si="6"/>
        <v>0.89688619047619056</v>
      </c>
      <c r="N438" s="642"/>
      <c r="O438" s="643"/>
    </row>
    <row r="439" spans="3:15" ht="31.5" customHeight="1">
      <c r="C439" s="476"/>
      <c r="D439" s="476"/>
      <c r="E439" s="473" t="s">
        <v>229</v>
      </c>
      <c r="F439" s="474" t="s">
        <v>228</v>
      </c>
      <c r="G439" s="648" t="s">
        <v>1237</v>
      </c>
      <c r="H439" s="648"/>
      <c r="I439" s="648"/>
      <c r="J439" s="649">
        <v>19920</v>
      </c>
      <c r="K439" s="650"/>
      <c r="L439" s="651"/>
      <c r="M439" s="652">
        <f t="shared" si="6"/>
        <v>0.996</v>
      </c>
      <c r="N439" s="653"/>
      <c r="O439" s="654"/>
    </row>
    <row r="440" spans="3:15" ht="17.100000000000001" customHeight="1">
      <c r="C440" s="476"/>
      <c r="D440" s="476"/>
      <c r="E440" s="473" t="s">
        <v>195</v>
      </c>
      <c r="F440" s="474" t="s">
        <v>194</v>
      </c>
      <c r="G440" s="648" t="s">
        <v>887</v>
      </c>
      <c r="H440" s="648"/>
      <c r="I440" s="648"/>
      <c r="J440" s="649">
        <v>6824</v>
      </c>
      <c r="K440" s="650"/>
      <c r="L440" s="651"/>
      <c r="M440" s="652">
        <f t="shared" si="6"/>
        <v>0.85299999999999998</v>
      </c>
      <c r="N440" s="653"/>
      <c r="O440" s="654"/>
    </row>
    <row r="441" spans="3:15" ht="17.100000000000001" customHeight="1">
      <c r="C441" s="476"/>
      <c r="D441" s="476"/>
      <c r="E441" s="473" t="s">
        <v>191</v>
      </c>
      <c r="F441" s="474" t="s">
        <v>190</v>
      </c>
      <c r="G441" s="648" t="s">
        <v>705</v>
      </c>
      <c r="H441" s="648"/>
      <c r="I441" s="648"/>
      <c r="J441" s="649">
        <v>806.82</v>
      </c>
      <c r="K441" s="650"/>
      <c r="L441" s="651"/>
      <c r="M441" s="652">
        <f t="shared" si="6"/>
        <v>0.26894000000000001</v>
      </c>
      <c r="N441" s="653"/>
      <c r="O441" s="654"/>
    </row>
    <row r="442" spans="3:15" ht="17.100000000000001" customHeight="1">
      <c r="C442" s="476"/>
      <c r="D442" s="476"/>
      <c r="E442" s="473" t="s">
        <v>175</v>
      </c>
      <c r="F442" s="474" t="s">
        <v>174</v>
      </c>
      <c r="G442" s="648" t="s">
        <v>1238</v>
      </c>
      <c r="H442" s="648"/>
      <c r="I442" s="648"/>
      <c r="J442" s="649">
        <v>10118.4</v>
      </c>
      <c r="K442" s="650"/>
      <c r="L442" s="651"/>
      <c r="M442" s="652">
        <f t="shared" si="6"/>
        <v>0.91985454545454537</v>
      </c>
      <c r="N442" s="653"/>
      <c r="O442" s="654"/>
    </row>
    <row r="443" spans="3:15" ht="17.100000000000001" customHeight="1">
      <c r="C443" s="490" t="s">
        <v>820</v>
      </c>
      <c r="D443" s="490"/>
      <c r="E443" s="490"/>
      <c r="F443" s="491" t="s">
        <v>90</v>
      </c>
      <c r="G443" s="633" t="s">
        <v>1239</v>
      </c>
      <c r="H443" s="633"/>
      <c r="I443" s="633"/>
      <c r="J443" s="634">
        <v>6664097.6399999997</v>
      </c>
      <c r="K443" s="635"/>
      <c r="L443" s="636"/>
      <c r="M443" s="658">
        <f t="shared" si="6"/>
        <v>0.93782320968668242</v>
      </c>
      <c r="N443" s="659"/>
      <c r="O443" s="660"/>
    </row>
    <row r="444" spans="3:15" ht="17.100000000000001" customHeight="1">
      <c r="C444" s="466"/>
      <c r="D444" s="492" t="s">
        <v>822</v>
      </c>
      <c r="E444" s="468"/>
      <c r="F444" s="493" t="s">
        <v>248</v>
      </c>
      <c r="G444" s="637" t="s">
        <v>1240</v>
      </c>
      <c r="H444" s="637"/>
      <c r="I444" s="637"/>
      <c r="J444" s="638">
        <v>2314778.79</v>
      </c>
      <c r="K444" s="639"/>
      <c r="L444" s="640"/>
      <c r="M444" s="641">
        <f t="shared" si="6"/>
        <v>0.9658405221962183</v>
      </c>
      <c r="N444" s="642"/>
      <c r="O444" s="643"/>
    </row>
    <row r="445" spans="3:15" ht="42" customHeight="1">
      <c r="C445" s="476"/>
      <c r="D445" s="476"/>
      <c r="E445" s="473" t="s">
        <v>34</v>
      </c>
      <c r="F445" s="474" t="s">
        <v>237</v>
      </c>
      <c r="G445" s="648" t="s">
        <v>1241</v>
      </c>
      <c r="H445" s="648"/>
      <c r="I445" s="648"/>
      <c r="J445" s="649">
        <v>1820012.51</v>
      </c>
      <c r="K445" s="650"/>
      <c r="L445" s="651"/>
      <c r="M445" s="652">
        <f t="shared" si="6"/>
        <v>0.98859995111352528</v>
      </c>
      <c r="N445" s="653"/>
      <c r="O445" s="654"/>
    </row>
    <row r="446" spans="3:15" ht="17.100000000000001" customHeight="1">
      <c r="C446" s="476"/>
      <c r="D446" s="476"/>
      <c r="E446" s="473" t="s">
        <v>227</v>
      </c>
      <c r="F446" s="474" t="s">
        <v>909</v>
      </c>
      <c r="G446" s="648" t="s">
        <v>1242</v>
      </c>
      <c r="H446" s="648"/>
      <c r="I446" s="648"/>
      <c r="J446" s="649">
        <v>168.18</v>
      </c>
      <c r="K446" s="650"/>
      <c r="L446" s="651"/>
      <c r="M446" s="652">
        <f t="shared" si="6"/>
        <v>0.94483146067415735</v>
      </c>
      <c r="N446" s="653"/>
      <c r="O446" s="654"/>
    </row>
    <row r="447" spans="3:15" ht="17.100000000000001" customHeight="1">
      <c r="C447" s="476"/>
      <c r="D447" s="476"/>
      <c r="E447" s="473" t="s">
        <v>221</v>
      </c>
      <c r="F447" s="474" t="s">
        <v>220</v>
      </c>
      <c r="G447" s="648" t="s">
        <v>1243</v>
      </c>
      <c r="H447" s="648"/>
      <c r="I447" s="648"/>
      <c r="J447" s="649">
        <v>96176.7</v>
      </c>
      <c r="K447" s="650"/>
      <c r="L447" s="651"/>
      <c r="M447" s="652">
        <f t="shared" si="6"/>
        <v>0.62582444039562724</v>
      </c>
      <c r="N447" s="653"/>
      <c r="O447" s="654"/>
    </row>
    <row r="448" spans="3:15" ht="17.100000000000001" customHeight="1">
      <c r="C448" s="476"/>
      <c r="D448" s="476"/>
      <c r="E448" s="473" t="s">
        <v>215</v>
      </c>
      <c r="F448" s="474" t="s">
        <v>214</v>
      </c>
      <c r="G448" s="648" t="s">
        <v>1244</v>
      </c>
      <c r="H448" s="648"/>
      <c r="I448" s="648"/>
      <c r="J448" s="649">
        <v>133650.95000000001</v>
      </c>
      <c r="K448" s="650"/>
      <c r="L448" s="651"/>
      <c r="M448" s="652">
        <f t="shared" si="6"/>
        <v>0.9914758902077152</v>
      </c>
      <c r="N448" s="653"/>
      <c r="O448" s="654"/>
    </row>
    <row r="449" spans="3:15" ht="17.100000000000001" customHeight="1">
      <c r="C449" s="476"/>
      <c r="D449" s="476"/>
      <c r="E449" s="473" t="s">
        <v>211</v>
      </c>
      <c r="F449" s="474" t="s">
        <v>912</v>
      </c>
      <c r="G449" s="648" t="s">
        <v>1211</v>
      </c>
      <c r="H449" s="648"/>
      <c r="I449" s="648"/>
      <c r="J449" s="649">
        <v>9777.92</v>
      </c>
      <c r="K449" s="650"/>
      <c r="L449" s="651"/>
      <c r="M449" s="652">
        <f t="shared" si="6"/>
        <v>0.99774693877551024</v>
      </c>
      <c r="N449" s="653"/>
      <c r="O449" s="654"/>
    </row>
    <row r="450" spans="3:15" ht="17.100000000000001" customHeight="1">
      <c r="C450" s="476"/>
      <c r="D450" s="476"/>
      <c r="E450" s="473" t="s">
        <v>203</v>
      </c>
      <c r="F450" s="474" t="s">
        <v>202</v>
      </c>
      <c r="G450" s="648" t="s">
        <v>1245</v>
      </c>
      <c r="H450" s="648"/>
      <c r="I450" s="648"/>
      <c r="J450" s="649">
        <v>22107.41</v>
      </c>
      <c r="K450" s="650"/>
      <c r="L450" s="651"/>
      <c r="M450" s="652">
        <f t="shared" si="6"/>
        <v>0.9562028546712803</v>
      </c>
      <c r="N450" s="653"/>
      <c r="O450" s="654"/>
    </row>
    <row r="451" spans="3:15" ht="17.100000000000001" customHeight="1">
      <c r="C451" s="476"/>
      <c r="D451" s="476"/>
      <c r="E451" s="473" t="s">
        <v>201</v>
      </c>
      <c r="F451" s="474" t="s">
        <v>200</v>
      </c>
      <c r="G451" s="648" t="s">
        <v>1210</v>
      </c>
      <c r="H451" s="648"/>
      <c r="I451" s="648"/>
      <c r="J451" s="649">
        <v>3262.86</v>
      </c>
      <c r="K451" s="650"/>
      <c r="L451" s="651"/>
      <c r="M451" s="652">
        <f t="shared" si="6"/>
        <v>0.90634999999999999</v>
      </c>
      <c r="N451" s="653"/>
      <c r="O451" s="654"/>
    </row>
    <row r="452" spans="3:15" ht="17.100000000000001" customHeight="1">
      <c r="C452" s="476"/>
      <c r="D452" s="476"/>
      <c r="E452" s="473" t="s">
        <v>195</v>
      </c>
      <c r="F452" s="474" t="s">
        <v>194</v>
      </c>
      <c r="G452" s="648" t="s">
        <v>1246</v>
      </c>
      <c r="H452" s="648"/>
      <c r="I452" s="648"/>
      <c r="J452" s="649">
        <v>3680</v>
      </c>
      <c r="K452" s="650"/>
      <c r="L452" s="651"/>
      <c r="M452" s="652">
        <f t="shared" si="6"/>
        <v>1</v>
      </c>
      <c r="N452" s="653"/>
      <c r="O452" s="654"/>
    </row>
    <row r="453" spans="3:15" ht="17.100000000000001" customHeight="1">
      <c r="C453" s="476"/>
      <c r="D453" s="476"/>
      <c r="E453" s="473" t="s">
        <v>191</v>
      </c>
      <c r="F453" s="474" t="s">
        <v>190</v>
      </c>
      <c r="G453" s="648" t="s">
        <v>1247</v>
      </c>
      <c r="H453" s="648"/>
      <c r="I453" s="648"/>
      <c r="J453" s="649">
        <v>90831.13</v>
      </c>
      <c r="K453" s="650"/>
      <c r="L453" s="651"/>
      <c r="M453" s="652">
        <f t="shared" si="6"/>
        <v>0.99996840390162278</v>
      </c>
      <c r="N453" s="653"/>
      <c r="O453" s="654"/>
    </row>
    <row r="454" spans="3:15" ht="17.100000000000001" customHeight="1">
      <c r="C454" s="476"/>
      <c r="D454" s="476"/>
      <c r="E454" s="473" t="s">
        <v>189</v>
      </c>
      <c r="F454" s="474" t="s">
        <v>188</v>
      </c>
      <c r="G454" s="648" t="s">
        <v>1248</v>
      </c>
      <c r="H454" s="648"/>
      <c r="I454" s="648"/>
      <c r="J454" s="649">
        <v>75059</v>
      </c>
      <c r="K454" s="650"/>
      <c r="L454" s="651"/>
      <c r="M454" s="652">
        <f t="shared" si="6"/>
        <v>0.99276512446102161</v>
      </c>
      <c r="N454" s="653"/>
      <c r="O454" s="654"/>
    </row>
    <row r="455" spans="3:15" ht="17.100000000000001" customHeight="1">
      <c r="C455" s="476"/>
      <c r="D455" s="476"/>
      <c r="E455" s="473" t="s">
        <v>187</v>
      </c>
      <c r="F455" s="474" t="s">
        <v>1091</v>
      </c>
      <c r="G455" s="648" t="s">
        <v>1249</v>
      </c>
      <c r="H455" s="648"/>
      <c r="I455" s="648"/>
      <c r="J455" s="649">
        <v>1286.46</v>
      </c>
      <c r="K455" s="650"/>
      <c r="L455" s="651"/>
      <c r="M455" s="652">
        <f t="shared" si="6"/>
        <v>0.99725581395348839</v>
      </c>
      <c r="N455" s="653"/>
      <c r="O455" s="654"/>
    </row>
    <row r="456" spans="3:15" ht="17.100000000000001" customHeight="1">
      <c r="C456" s="476"/>
      <c r="D456" s="476"/>
      <c r="E456" s="473" t="s">
        <v>185</v>
      </c>
      <c r="F456" s="474" t="s">
        <v>184</v>
      </c>
      <c r="G456" s="648" t="s">
        <v>1250</v>
      </c>
      <c r="H456" s="648"/>
      <c r="I456" s="648"/>
      <c r="J456" s="649">
        <v>6026</v>
      </c>
      <c r="K456" s="650"/>
      <c r="L456" s="651"/>
      <c r="M456" s="652">
        <f t="shared" ref="M456:M519" si="7">J456/G456</f>
        <v>1</v>
      </c>
      <c r="N456" s="653"/>
      <c r="O456" s="654"/>
    </row>
    <row r="457" spans="3:15" ht="17.100000000000001" customHeight="1">
      <c r="C457" s="476"/>
      <c r="D457" s="476"/>
      <c r="E457" s="473" t="s">
        <v>181</v>
      </c>
      <c r="F457" s="474" t="s">
        <v>180</v>
      </c>
      <c r="G457" s="648" t="s">
        <v>1251</v>
      </c>
      <c r="H457" s="648"/>
      <c r="I457" s="648"/>
      <c r="J457" s="649">
        <v>5350</v>
      </c>
      <c r="K457" s="650"/>
      <c r="L457" s="651"/>
      <c r="M457" s="652">
        <f t="shared" si="7"/>
        <v>1</v>
      </c>
      <c r="N457" s="653"/>
      <c r="O457" s="654"/>
    </row>
    <row r="458" spans="3:15" ht="17.100000000000001" customHeight="1">
      <c r="C458" s="476"/>
      <c r="D458" s="476"/>
      <c r="E458" s="473" t="s">
        <v>179</v>
      </c>
      <c r="F458" s="474" t="s">
        <v>178</v>
      </c>
      <c r="G458" s="648" t="s">
        <v>1252</v>
      </c>
      <c r="H458" s="648"/>
      <c r="I458" s="648"/>
      <c r="J458" s="649">
        <v>8865.5400000000009</v>
      </c>
      <c r="K458" s="650"/>
      <c r="L458" s="651"/>
      <c r="M458" s="652">
        <f t="shared" si="7"/>
        <v>0.99994811639972936</v>
      </c>
      <c r="N458" s="653"/>
      <c r="O458" s="654"/>
    </row>
    <row r="459" spans="3:15" ht="17.100000000000001" customHeight="1">
      <c r="C459" s="476"/>
      <c r="D459" s="476"/>
      <c r="E459" s="473" t="s">
        <v>177</v>
      </c>
      <c r="F459" s="474" t="s">
        <v>176</v>
      </c>
      <c r="G459" s="648" t="s">
        <v>1253</v>
      </c>
      <c r="H459" s="648"/>
      <c r="I459" s="648"/>
      <c r="J459" s="649">
        <v>206</v>
      </c>
      <c r="K459" s="650"/>
      <c r="L459" s="651"/>
      <c r="M459" s="652">
        <f t="shared" si="7"/>
        <v>1</v>
      </c>
      <c r="N459" s="653"/>
      <c r="O459" s="654"/>
    </row>
    <row r="460" spans="3:15" ht="17.100000000000001" customHeight="1">
      <c r="C460" s="476"/>
      <c r="D460" s="476"/>
      <c r="E460" s="473" t="s">
        <v>175</v>
      </c>
      <c r="F460" s="474" t="s">
        <v>174</v>
      </c>
      <c r="G460" s="648" t="s">
        <v>1254</v>
      </c>
      <c r="H460" s="648"/>
      <c r="I460" s="648"/>
      <c r="J460" s="649">
        <v>27666.720000000001</v>
      </c>
      <c r="K460" s="650"/>
      <c r="L460" s="651"/>
      <c r="M460" s="652">
        <f t="shared" si="7"/>
        <v>0.99753812871822611</v>
      </c>
      <c r="N460" s="653"/>
      <c r="O460" s="654"/>
    </row>
    <row r="461" spans="3:15" ht="17.100000000000001" customHeight="1">
      <c r="C461" s="476"/>
      <c r="D461" s="476"/>
      <c r="E461" s="473" t="s">
        <v>173</v>
      </c>
      <c r="F461" s="474" t="s">
        <v>919</v>
      </c>
      <c r="G461" s="648" t="s">
        <v>1255</v>
      </c>
      <c r="H461" s="648"/>
      <c r="I461" s="648"/>
      <c r="J461" s="649">
        <v>544</v>
      </c>
      <c r="K461" s="650"/>
      <c r="L461" s="651"/>
      <c r="M461" s="652">
        <f t="shared" si="7"/>
        <v>1</v>
      </c>
      <c r="N461" s="653"/>
      <c r="O461" s="654"/>
    </row>
    <row r="462" spans="3:15" ht="17.100000000000001" customHeight="1">
      <c r="C462" s="476"/>
      <c r="D462" s="476"/>
      <c r="E462" s="473" t="s">
        <v>171</v>
      </c>
      <c r="F462" s="474" t="s">
        <v>920</v>
      </c>
      <c r="G462" s="648" t="s">
        <v>1256</v>
      </c>
      <c r="H462" s="648"/>
      <c r="I462" s="648"/>
      <c r="J462" s="649">
        <v>1343.73</v>
      </c>
      <c r="K462" s="650"/>
      <c r="L462" s="651"/>
      <c r="M462" s="652">
        <f t="shared" si="7"/>
        <v>0.97371739130434787</v>
      </c>
      <c r="N462" s="653"/>
      <c r="O462" s="654"/>
    </row>
    <row r="463" spans="3:15" ht="17.100000000000001" customHeight="1">
      <c r="C463" s="476"/>
      <c r="D463" s="476"/>
      <c r="E463" s="473" t="s">
        <v>169</v>
      </c>
      <c r="F463" s="474" t="s">
        <v>921</v>
      </c>
      <c r="G463" s="648" t="s">
        <v>1257</v>
      </c>
      <c r="H463" s="648"/>
      <c r="I463" s="648"/>
      <c r="J463" s="649">
        <v>1794.89</v>
      </c>
      <c r="K463" s="650"/>
      <c r="L463" s="651"/>
      <c r="M463" s="652">
        <f t="shared" si="7"/>
        <v>0.92045641025641034</v>
      </c>
      <c r="N463" s="653"/>
      <c r="O463" s="654"/>
    </row>
    <row r="464" spans="3:15" ht="17.100000000000001" customHeight="1">
      <c r="C464" s="476"/>
      <c r="D464" s="476"/>
      <c r="E464" s="473" t="s">
        <v>161</v>
      </c>
      <c r="F464" s="474" t="s">
        <v>160</v>
      </c>
      <c r="G464" s="648" t="s">
        <v>686</v>
      </c>
      <c r="H464" s="648"/>
      <c r="I464" s="648"/>
      <c r="J464" s="649">
        <v>486.4</v>
      </c>
      <c r="K464" s="650"/>
      <c r="L464" s="651"/>
      <c r="M464" s="652">
        <f t="shared" si="7"/>
        <v>0.9728</v>
      </c>
      <c r="N464" s="653"/>
      <c r="O464" s="654"/>
    </row>
    <row r="465" spans="3:15" ht="17.100000000000001" customHeight="1">
      <c r="C465" s="476"/>
      <c r="D465" s="476"/>
      <c r="E465" s="473" t="s">
        <v>157</v>
      </c>
      <c r="F465" s="474" t="s">
        <v>156</v>
      </c>
      <c r="G465" s="648" t="s">
        <v>805</v>
      </c>
      <c r="H465" s="648"/>
      <c r="I465" s="648"/>
      <c r="J465" s="649">
        <v>1397.23</v>
      </c>
      <c r="K465" s="650"/>
      <c r="L465" s="651"/>
      <c r="M465" s="652">
        <f t="shared" si="7"/>
        <v>0.99802142857142861</v>
      </c>
      <c r="N465" s="653"/>
      <c r="O465" s="654"/>
    </row>
    <row r="466" spans="3:15" ht="17.100000000000001" customHeight="1">
      <c r="C466" s="476"/>
      <c r="D466" s="476"/>
      <c r="E466" s="473" t="s">
        <v>155</v>
      </c>
      <c r="F466" s="474" t="s">
        <v>154</v>
      </c>
      <c r="G466" s="648" t="s">
        <v>1258</v>
      </c>
      <c r="H466" s="648"/>
      <c r="I466" s="648"/>
      <c r="J466" s="649">
        <v>4000.16</v>
      </c>
      <c r="K466" s="650"/>
      <c r="L466" s="651"/>
      <c r="M466" s="652">
        <f t="shared" si="7"/>
        <v>0.99954022988505742</v>
      </c>
      <c r="N466" s="653"/>
      <c r="O466" s="654"/>
    </row>
    <row r="467" spans="3:15" ht="17.100000000000001" customHeight="1">
      <c r="C467" s="476"/>
      <c r="D467" s="476"/>
      <c r="E467" s="473" t="s">
        <v>153</v>
      </c>
      <c r="F467" s="474" t="s">
        <v>152</v>
      </c>
      <c r="G467" s="648" t="s">
        <v>706</v>
      </c>
      <c r="H467" s="648"/>
      <c r="I467" s="648"/>
      <c r="J467" s="649">
        <v>600</v>
      </c>
      <c r="K467" s="650"/>
      <c r="L467" s="651"/>
      <c r="M467" s="652">
        <f t="shared" si="7"/>
        <v>1</v>
      </c>
      <c r="N467" s="653"/>
      <c r="O467" s="654"/>
    </row>
    <row r="468" spans="3:15" ht="17.100000000000001" customHeight="1">
      <c r="C468" s="476"/>
      <c r="D468" s="476"/>
      <c r="E468" s="473" t="s">
        <v>137</v>
      </c>
      <c r="F468" s="474" t="s">
        <v>445</v>
      </c>
      <c r="G468" s="648" t="s">
        <v>699</v>
      </c>
      <c r="H468" s="648"/>
      <c r="I468" s="648"/>
      <c r="J468" s="649">
        <v>485</v>
      </c>
      <c r="K468" s="650"/>
      <c r="L468" s="651"/>
      <c r="M468" s="652">
        <v>0</v>
      </c>
      <c r="N468" s="653"/>
      <c r="O468" s="654"/>
    </row>
    <row r="469" spans="3:15" ht="28.5" customHeight="1">
      <c r="C469" s="476"/>
      <c r="D469" s="476"/>
      <c r="E469" s="473" t="s">
        <v>135</v>
      </c>
      <c r="F469" s="474" t="s">
        <v>134</v>
      </c>
      <c r="G469" s="648" t="s">
        <v>699</v>
      </c>
      <c r="H469" s="648"/>
      <c r="I469" s="648"/>
      <c r="J469" s="649">
        <v>0</v>
      </c>
      <c r="K469" s="650"/>
      <c r="L469" s="651"/>
      <c r="M469" s="652">
        <v>0</v>
      </c>
      <c r="N469" s="653"/>
      <c r="O469" s="654"/>
    </row>
    <row r="470" spans="3:15" ht="17.100000000000001" customHeight="1">
      <c r="C470" s="476"/>
      <c r="D470" s="476"/>
      <c r="E470" s="473" t="s">
        <v>133</v>
      </c>
      <c r="F470" s="474" t="s">
        <v>132</v>
      </c>
      <c r="G470" s="648" t="s">
        <v>686</v>
      </c>
      <c r="H470" s="648"/>
      <c r="I470" s="648"/>
      <c r="J470" s="649">
        <v>0</v>
      </c>
      <c r="K470" s="650"/>
      <c r="L470" s="651"/>
      <c r="M470" s="652">
        <f t="shared" si="7"/>
        <v>0</v>
      </c>
      <c r="N470" s="653"/>
      <c r="O470" s="654"/>
    </row>
    <row r="471" spans="3:15" ht="17.100000000000001" customHeight="1">
      <c r="C471" s="466"/>
      <c r="D471" s="492" t="s">
        <v>824</v>
      </c>
      <c r="E471" s="468"/>
      <c r="F471" s="493" t="s">
        <v>247</v>
      </c>
      <c r="G471" s="637" t="s">
        <v>1259</v>
      </c>
      <c r="H471" s="637"/>
      <c r="I471" s="637"/>
      <c r="J471" s="638">
        <v>2041020.55</v>
      </c>
      <c r="K471" s="639"/>
      <c r="L471" s="640"/>
      <c r="M471" s="641">
        <f t="shared" si="7"/>
        <v>0.98060033179606598</v>
      </c>
      <c r="N471" s="642"/>
      <c r="O471" s="643"/>
    </row>
    <row r="472" spans="3:15" ht="17.100000000000001" customHeight="1">
      <c r="C472" s="476"/>
      <c r="D472" s="476"/>
      <c r="E472" s="473" t="s">
        <v>227</v>
      </c>
      <c r="F472" s="474" t="s">
        <v>909</v>
      </c>
      <c r="G472" s="648" t="s">
        <v>924</v>
      </c>
      <c r="H472" s="648"/>
      <c r="I472" s="648"/>
      <c r="J472" s="649">
        <v>12942.66</v>
      </c>
      <c r="K472" s="650"/>
      <c r="L472" s="651"/>
      <c r="M472" s="652">
        <f t="shared" si="7"/>
        <v>0.99558923076923078</v>
      </c>
      <c r="N472" s="653"/>
      <c r="O472" s="654"/>
    </row>
    <row r="473" spans="3:15" ht="17.100000000000001" customHeight="1">
      <c r="C473" s="476"/>
      <c r="D473" s="476"/>
      <c r="E473" s="473" t="s">
        <v>215</v>
      </c>
      <c r="F473" s="474" t="s">
        <v>214</v>
      </c>
      <c r="G473" s="648" t="s">
        <v>1260</v>
      </c>
      <c r="H473" s="648"/>
      <c r="I473" s="648"/>
      <c r="J473" s="649">
        <v>1201960.58</v>
      </c>
      <c r="K473" s="650"/>
      <c r="L473" s="651"/>
      <c r="M473" s="652">
        <f t="shared" si="7"/>
        <v>0.99291683429227584</v>
      </c>
      <c r="N473" s="653"/>
      <c r="O473" s="654"/>
    </row>
    <row r="474" spans="3:15" ht="17.100000000000001" customHeight="1">
      <c r="C474" s="476"/>
      <c r="D474" s="476"/>
      <c r="E474" s="473" t="s">
        <v>211</v>
      </c>
      <c r="F474" s="474" t="s">
        <v>912</v>
      </c>
      <c r="G474" s="648" t="s">
        <v>1261</v>
      </c>
      <c r="H474" s="648"/>
      <c r="I474" s="648"/>
      <c r="J474" s="649">
        <v>46464.13</v>
      </c>
      <c r="K474" s="650"/>
      <c r="L474" s="651"/>
      <c r="M474" s="652">
        <f t="shared" si="7"/>
        <v>0.9999812762294199</v>
      </c>
      <c r="N474" s="653"/>
      <c r="O474" s="654"/>
    </row>
    <row r="475" spans="3:15" ht="17.100000000000001" customHeight="1">
      <c r="C475" s="476"/>
      <c r="D475" s="476"/>
      <c r="E475" s="473" t="s">
        <v>203</v>
      </c>
      <c r="F475" s="474" t="s">
        <v>202</v>
      </c>
      <c r="G475" s="648" t="s">
        <v>1183</v>
      </c>
      <c r="H475" s="648"/>
      <c r="I475" s="648"/>
      <c r="J475" s="649">
        <v>184674.39</v>
      </c>
      <c r="K475" s="650"/>
      <c r="L475" s="651"/>
      <c r="M475" s="652">
        <f t="shared" si="7"/>
        <v>0.98756358288770063</v>
      </c>
      <c r="N475" s="653"/>
      <c r="O475" s="654"/>
    </row>
    <row r="476" spans="3:15" ht="17.100000000000001" customHeight="1">
      <c r="C476" s="476"/>
      <c r="D476" s="476"/>
      <c r="E476" s="473" t="s">
        <v>201</v>
      </c>
      <c r="F476" s="474" t="s">
        <v>200</v>
      </c>
      <c r="G476" s="648" t="s">
        <v>1262</v>
      </c>
      <c r="H476" s="648"/>
      <c r="I476" s="648"/>
      <c r="J476" s="649">
        <v>28500</v>
      </c>
      <c r="K476" s="650"/>
      <c r="L476" s="651"/>
      <c r="M476" s="652">
        <f t="shared" si="7"/>
        <v>1</v>
      </c>
      <c r="N476" s="653"/>
      <c r="O476" s="654"/>
    </row>
    <row r="477" spans="3:15" ht="17.100000000000001" customHeight="1">
      <c r="C477" s="476"/>
      <c r="D477" s="476"/>
      <c r="E477" s="473" t="s">
        <v>195</v>
      </c>
      <c r="F477" s="474" t="s">
        <v>194</v>
      </c>
      <c r="G477" s="648" t="s">
        <v>699</v>
      </c>
      <c r="H477" s="648"/>
      <c r="I477" s="648"/>
      <c r="J477" s="649">
        <v>0</v>
      </c>
      <c r="K477" s="650"/>
      <c r="L477" s="651"/>
      <c r="M477" s="652">
        <v>0</v>
      </c>
      <c r="N477" s="653"/>
      <c r="O477" s="654"/>
    </row>
    <row r="478" spans="3:15" ht="17.100000000000001" customHeight="1">
      <c r="C478" s="476"/>
      <c r="D478" s="476"/>
      <c r="E478" s="473" t="s">
        <v>191</v>
      </c>
      <c r="F478" s="474" t="s">
        <v>190</v>
      </c>
      <c r="G478" s="648" t="s">
        <v>1263</v>
      </c>
      <c r="H478" s="648"/>
      <c r="I478" s="648"/>
      <c r="J478" s="649">
        <v>66073.11</v>
      </c>
      <c r="K478" s="650"/>
      <c r="L478" s="651"/>
      <c r="M478" s="652">
        <f t="shared" si="7"/>
        <v>0.99870176393234478</v>
      </c>
      <c r="N478" s="653"/>
      <c r="O478" s="654"/>
    </row>
    <row r="479" spans="3:15" ht="17.100000000000001" customHeight="1">
      <c r="C479" s="476"/>
      <c r="D479" s="476"/>
      <c r="E479" s="473" t="s">
        <v>189</v>
      </c>
      <c r="F479" s="474" t="s">
        <v>188</v>
      </c>
      <c r="G479" s="648" t="s">
        <v>1264</v>
      </c>
      <c r="H479" s="648"/>
      <c r="I479" s="648"/>
      <c r="J479" s="649">
        <v>154957.26</v>
      </c>
      <c r="K479" s="650"/>
      <c r="L479" s="651"/>
      <c r="M479" s="652">
        <f t="shared" si="7"/>
        <v>0.99331576923076925</v>
      </c>
      <c r="N479" s="653"/>
      <c r="O479" s="654"/>
    </row>
    <row r="480" spans="3:15" ht="17.100000000000001" customHeight="1">
      <c r="C480" s="476"/>
      <c r="D480" s="476"/>
      <c r="E480" s="473" t="s">
        <v>187</v>
      </c>
      <c r="F480" s="474" t="s">
        <v>1091</v>
      </c>
      <c r="G480" s="648" t="s">
        <v>1265</v>
      </c>
      <c r="H480" s="648"/>
      <c r="I480" s="648"/>
      <c r="J480" s="649">
        <v>30115.360000000001</v>
      </c>
      <c r="K480" s="650"/>
      <c r="L480" s="651"/>
      <c r="M480" s="652">
        <f t="shared" si="7"/>
        <v>0.94110499999999997</v>
      </c>
      <c r="N480" s="653"/>
      <c r="O480" s="654"/>
    </row>
    <row r="481" spans="3:15" ht="17.100000000000001" customHeight="1">
      <c r="C481" s="476"/>
      <c r="D481" s="476"/>
      <c r="E481" s="473" t="s">
        <v>181</v>
      </c>
      <c r="F481" s="474" t="s">
        <v>180</v>
      </c>
      <c r="G481" s="648" t="s">
        <v>1266</v>
      </c>
      <c r="H481" s="648"/>
      <c r="I481" s="648"/>
      <c r="J481" s="649">
        <v>152741.17000000001</v>
      </c>
      <c r="K481" s="650"/>
      <c r="L481" s="651"/>
      <c r="M481" s="652">
        <f t="shared" si="7"/>
        <v>0.91188758208955234</v>
      </c>
      <c r="N481" s="653"/>
      <c r="O481" s="654"/>
    </row>
    <row r="482" spans="3:15" ht="17.100000000000001" customHeight="1">
      <c r="C482" s="476"/>
      <c r="D482" s="476"/>
      <c r="E482" s="473" t="s">
        <v>179</v>
      </c>
      <c r="F482" s="474" t="s">
        <v>178</v>
      </c>
      <c r="G482" s="648" t="s">
        <v>1238</v>
      </c>
      <c r="H482" s="648"/>
      <c r="I482" s="648"/>
      <c r="J482" s="649">
        <v>9759.26</v>
      </c>
      <c r="K482" s="650"/>
      <c r="L482" s="651"/>
      <c r="M482" s="652">
        <f t="shared" si="7"/>
        <v>0.88720545454545452</v>
      </c>
      <c r="N482" s="653"/>
      <c r="O482" s="654"/>
    </row>
    <row r="483" spans="3:15" ht="17.100000000000001" customHeight="1">
      <c r="C483" s="476"/>
      <c r="D483" s="476"/>
      <c r="E483" s="473" t="s">
        <v>177</v>
      </c>
      <c r="F483" s="474" t="s">
        <v>176</v>
      </c>
      <c r="G483" s="648" t="s">
        <v>1267</v>
      </c>
      <c r="H483" s="648"/>
      <c r="I483" s="648"/>
      <c r="J483" s="649">
        <v>1732</v>
      </c>
      <c r="K483" s="650"/>
      <c r="L483" s="651"/>
      <c r="M483" s="652">
        <f t="shared" si="7"/>
        <v>1</v>
      </c>
      <c r="N483" s="653"/>
      <c r="O483" s="654"/>
    </row>
    <row r="484" spans="3:15" ht="17.100000000000001" customHeight="1">
      <c r="C484" s="476"/>
      <c r="D484" s="476"/>
      <c r="E484" s="473" t="s">
        <v>175</v>
      </c>
      <c r="F484" s="474" t="s">
        <v>174</v>
      </c>
      <c r="G484" s="648" t="s">
        <v>1268</v>
      </c>
      <c r="H484" s="648"/>
      <c r="I484" s="648"/>
      <c r="J484" s="649">
        <v>65751.77</v>
      </c>
      <c r="K484" s="650"/>
      <c r="L484" s="651"/>
      <c r="M484" s="652">
        <f t="shared" si="7"/>
        <v>0.86515486842105271</v>
      </c>
      <c r="N484" s="653"/>
      <c r="O484" s="654"/>
    </row>
    <row r="485" spans="3:15" ht="17.100000000000001" customHeight="1">
      <c r="C485" s="476"/>
      <c r="D485" s="476"/>
      <c r="E485" s="473" t="s">
        <v>173</v>
      </c>
      <c r="F485" s="474" t="s">
        <v>919</v>
      </c>
      <c r="G485" s="648" t="s">
        <v>699</v>
      </c>
      <c r="H485" s="648"/>
      <c r="I485" s="648"/>
      <c r="J485" s="649">
        <v>0</v>
      </c>
      <c r="K485" s="650"/>
      <c r="L485" s="651"/>
      <c r="M485" s="652">
        <v>0</v>
      </c>
      <c r="N485" s="653"/>
      <c r="O485" s="654"/>
    </row>
    <row r="486" spans="3:15" ht="17.100000000000001" customHeight="1">
      <c r="C486" s="476"/>
      <c r="D486" s="476"/>
      <c r="E486" s="473" t="s">
        <v>169</v>
      </c>
      <c r="F486" s="474" t="s">
        <v>921</v>
      </c>
      <c r="G486" s="648" t="s">
        <v>1269</v>
      </c>
      <c r="H486" s="648"/>
      <c r="I486" s="648"/>
      <c r="J486" s="649">
        <v>4720.72</v>
      </c>
      <c r="K486" s="650"/>
      <c r="L486" s="651"/>
      <c r="M486" s="652">
        <f t="shared" si="7"/>
        <v>0.99383578947368423</v>
      </c>
      <c r="N486" s="653"/>
      <c r="O486" s="654"/>
    </row>
    <row r="487" spans="3:15" ht="17.100000000000001" customHeight="1">
      <c r="C487" s="476"/>
      <c r="D487" s="476"/>
      <c r="E487" s="473" t="s">
        <v>161</v>
      </c>
      <c r="F487" s="474" t="s">
        <v>160</v>
      </c>
      <c r="G487" s="648" t="s">
        <v>1270</v>
      </c>
      <c r="H487" s="648"/>
      <c r="I487" s="648"/>
      <c r="J487" s="649">
        <v>328</v>
      </c>
      <c r="K487" s="650"/>
      <c r="L487" s="651"/>
      <c r="M487" s="652">
        <f t="shared" si="7"/>
        <v>1</v>
      </c>
      <c r="N487" s="653"/>
      <c r="O487" s="654"/>
    </row>
    <row r="488" spans="3:15" ht="17.100000000000001" customHeight="1">
      <c r="C488" s="476"/>
      <c r="D488" s="476"/>
      <c r="E488" s="473" t="s">
        <v>157</v>
      </c>
      <c r="F488" s="474" t="s">
        <v>156</v>
      </c>
      <c r="G488" s="648" t="s">
        <v>793</v>
      </c>
      <c r="H488" s="648"/>
      <c r="I488" s="648"/>
      <c r="J488" s="649">
        <v>1641.4</v>
      </c>
      <c r="K488" s="650"/>
      <c r="L488" s="651"/>
      <c r="M488" s="652">
        <f t="shared" si="7"/>
        <v>0.96552941176470597</v>
      </c>
      <c r="N488" s="653"/>
      <c r="O488" s="654"/>
    </row>
    <row r="489" spans="3:15" ht="17.100000000000001" customHeight="1">
      <c r="C489" s="476"/>
      <c r="D489" s="476"/>
      <c r="E489" s="473" t="s">
        <v>155</v>
      </c>
      <c r="F489" s="474" t="s">
        <v>154</v>
      </c>
      <c r="G489" s="648" t="s">
        <v>1271</v>
      </c>
      <c r="H489" s="648"/>
      <c r="I489" s="648"/>
      <c r="J489" s="649">
        <v>53375</v>
      </c>
      <c r="K489" s="650"/>
      <c r="L489" s="651"/>
      <c r="M489" s="652">
        <f t="shared" si="7"/>
        <v>1</v>
      </c>
      <c r="N489" s="653"/>
      <c r="O489" s="654"/>
    </row>
    <row r="490" spans="3:15" ht="17.100000000000001" customHeight="1">
      <c r="C490" s="476"/>
      <c r="D490" s="476"/>
      <c r="E490" s="473" t="s">
        <v>153</v>
      </c>
      <c r="F490" s="474" t="s">
        <v>152</v>
      </c>
      <c r="G490" s="648" t="s">
        <v>1272</v>
      </c>
      <c r="H490" s="648"/>
      <c r="I490" s="648"/>
      <c r="J490" s="649">
        <v>3218</v>
      </c>
      <c r="K490" s="650"/>
      <c r="L490" s="651"/>
      <c r="M490" s="652">
        <f t="shared" si="7"/>
        <v>1</v>
      </c>
      <c r="N490" s="653"/>
      <c r="O490" s="654"/>
    </row>
    <row r="491" spans="3:15" ht="17.100000000000001" customHeight="1">
      <c r="C491" s="476"/>
      <c r="D491" s="476"/>
      <c r="E491" s="473" t="s">
        <v>147</v>
      </c>
      <c r="F491" s="474" t="s">
        <v>146</v>
      </c>
      <c r="G491" s="648" t="s">
        <v>1273</v>
      </c>
      <c r="H491" s="648"/>
      <c r="I491" s="648"/>
      <c r="J491" s="649">
        <v>1306.98</v>
      </c>
      <c r="K491" s="650"/>
      <c r="L491" s="651"/>
      <c r="M491" s="652">
        <f t="shared" si="7"/>
        <v>0.99998469778117827</v>
      </c>
      <c r="N491" s="653"/>
      <c r="O491" s="654"/>
    </row>
    <row r="492" spans="3:15" ht="17.100000000000001" customHeight="1">
      <c r="C492" s="476"/>
      <c r="D492" s="476"/>
      <c r="E492" s="473" t="s">
        <v>137</v>
      </c>
      <c r="F492" s="474" t="s">
        <v>445</v>
      </c>
      <c r="G492" s="648" t="s">
        <v>1274</v>
      </c>
      <c r="H492" s="648"/>
      <c r="I492" s="648"/>
      <c r="J492" s="649">
        <v>4640</v>
      </c>
      <c r="K492" s="650"/>
      <c r="L492" s="651"/>
      <c r="M492" s="652">
        <f t="shared" si="7"/>
        <v>1</v>
      </c>
      <c r="N492" s="653"/>
      <c r="O492" s="654"/>
    </row>
    <row r="493" spans="3:15" ht="26.25" customHeight="1">
      <c r="C493" s="476"/>
      <c r="D493" s="476"/>
      <c r="E493" s="473" t="s">
        <v>135</v>
      </c>
      <c r="F493" s="474" t="s">
        <v>134</v>
      </c>
      <c r="G493" s="648" t="s">
        <v>802</v>
      </c>
      <c r="H493" s="648"/>
      <c r="I493" s="648"/>
      <c r="J493" s="649">
        <v>990.29</v>
      </c>
      <c r="K493" s="650"/>
      <c r="L493" s="651"/>
      <c r="M493" s="652">
        <f t="shared" si="7"/>
        <v>0.99029</v>
      </c>
      <c r="N493" s="653"/>
      <c r="O493" s="654"/>
    </row>
    <row r="494" spans="3:15" ht="21" customHeight="1">
      <c r="C494" s="476"/>
      <c r="D494" s="476"/>
      <c r="E494" s="473" t="s">
        <v>133</v>
      </c>
      <c r="F494" s="474" t="s">
        <v>132</v>
      </c>
      <c r="G494" s="648" t="s">
        <v>1275</v>
      </c>
      <c r="H494" s="648"/>
      <c r="I494" s="648"/>
      <c r="J494" s="649">
        <v>5605.47</v>
      </c>
      <c r="K494" s="650"/>
      <c r="L494" s="651"/>
      <c r="M494" s="652">
        <f t="shared" si="7"/>
        <v>0.99564298401420959</v>
      </c>
      <c r="N494" s="653"/>
      <c r="O494" s="654"/>
    </row>
    <row r="495" spans="3:15" ht="17.100000000000001" customHeight="1">
      <c r="C495" s="476"/>
      <c r="D495" s="476"/>
      <c r="E495" s="473" t="s">
        <v>127</v>
      </c>
      <c r="F495" s="474" t="s">
        <v>126</v>
      </c>
      <c r="G495" s="648" t="s">
        <v>1276</v>
      </c>
      <c r="H495" s="648"/>
      <c r="I495" s="648"/>
      <c r="J495" s="649">
        <v>9523</v>
      </c>
      <c r="K495" s="650"/>
      <c r="L495" s="651"/>
      <c r="M495" s="652">
        <f t="shared" si="7"/>
        <v>0.99612970711297066</v>
      </c>
      <c r="N495" s="653"/>
      <c r="O495" s="654"/>
    </row>
    <row r="496" spans="3:15" ht="17.100000000000001" customHeight="1">
      <c r="C496" s="466"/>
      <c r="D496" s="492" t="s">
        <v>831</v>
      </c>
      <c r="E496" s="468"/>
      <c r="F496" s="493" t="s">
        <v>832</v>
      </c>
      <c r="G496" s="637" t="s">
        <v>1277</v>
      </c>
      <c r="H496" s="637"/>
      <c r="I496" s="637"/>
      <c r="J496" s="638">
        <v>406171.65</v>
      </c>
      <c r="K496" s="639"/>
      <c r="L496" s="640"/>
      <c r="M496" s="641">
        <f t="shared" si="7"/>
        <v>0.89712522197778899</v>
      </c>
      <c r="N496" s="642"/>
      <c r="O496" s="643"/>
    </row>
    <row r="497" spans="3:15" ht="17.100000000000001" customHeight="1">
      <c r="C497" s="476"/>
      <c r="D497" s="476"/>
      <c r="E497" s="473" t="s">
        <v>227</v>
      </c>
      <c r="F497" s="474" t="s">
        <v>909</v>
      </c>
      <c r="G497" s="648" t="s">
        <v>797</v>
      </c>
      <c r="H497" s="648"/>
      <c r="I497" s="648"/>
      <c r="J497" s="649">
        <v>892.15</v>
      </c>
      <c r="K497" s="650"/>
      <c r="L497" s="651"/>
      <c r="M497" s="652">
        <f t="shared" si="7"/>
        <v>0.9912777777777777</v>
      </c>
      <c r="N497" s="653"/>
      <c r="O497" s="654"/>
    </row>
    <row r="498" spans="3:15" ht="17.100000000000001" customHeight="1">
      <c r="C498" s="476"/>
      <c r="D498" s="476"/>
      <c r="E498" s="473" t="s">
        <v>215</v>
      </c>
      <c r="F498" s="474" t="s">
        <v>214</v>
      </c>
      <c r="G498" s="648" t="s">
        <v>1278</v>
      </c>
      <c r="H498" s="648"/>
      <c r="I498" s="648"/>
      <c r="J498" s="649">
        <v>126678</v>
      </c>
      <c r="K498" s="650"/>
      <c r="L498" s="651"/>
      <c r="M498" s="652">
        <f t="shared" si="7"/>
        <v>1</v>
      </c>
      <c r="N498" s="653"/>
      <c r="O498" s="654"/>
    </row>
    <row r="499" spans="3:15" ht="17.100000000000001" customHeight="1">
      <c r="C499" s="476"/>
      <c r="D499" s="476"/>
      <c r="E499" s="473" t="s">
        <v>211</v>
      </c>
      <c r="F499" s="474" t="s">
        <v>912</v>
      </c>
      <c r="G499" s="648" t="s">
        <v>1279</v>
      </c>
      <c r="H499" s="648"/>
      <c r="I499" s="648"/>
      <c r="J499" s="649">
        <v>4821.93</v>
      </c>
      <c r="K499" s="650"/>
      <c r="L499" s="651"/>
      <c r="M499" s="652">
        <f t="shared" si="7"/>
        <v>0.99998548320199099</v>
      </c>
      <c r="N499" s="653"/>
      <c r="O499" s="654"/>
    </row>
    <row r="500" spans="3:15" ht="17.100000000000001" customHeight="1">
      <c r="C500" s="476"/>
      <c r="D500" s="476"/>
      <c r="E500" s="473" t="s">
        <v>203</v>
      </c>
      <c r="F500" s="474" t="s">
        <v>202</v>
      </c>
      <c r="G500" s="648" t="s">
        <v>1237</v>
      </c>
      <c r="H500" s="648"/>
      <c r="I500" s="648"/>
      <c r="J500" s="649">
        <v>20000</v>
      </c>
      <c r="K500" s="650"/>
      <c r="L500" s="651"/>
      <c r="M500" s="652">
        <f t="shared" si="7"/>
        <v>1</v>
      </c>
      <c r="N500" s="653"/>
      <c r="O500" s="654"/>
    </row>
    <row r="501" spans="3:15" ht="17.100000000000001" customHeight="1">
      <c r="C501" s="476"/>
      <c r="D501" s="476"/>
      <c r="E501" s="473" t="s">
        <v>201</v>
      </c>
      <c r="F501" s="474" t="s">
        <v>200</v>
      </c>
      <c r="G501" s="648" t="s">
        <v>1280</v>
      </c>
      <c r="H501" s="648"/>
      <c r="I501" s="648"/>
      <c r="J501" s="649">
        <v>3279.3</v>
      </c>
      <c r="K501" s="650"/>
      <c r="L501" s="651"/>
      <c r="M501" s="652">
        <f t="shared" si="7"/>
        <v>0.99372727272727279</v>
      </c>
      <c r="N501" s="653"/>
      <c r="O501" s="654"/>
    </row>
    <row r="502" spans="3:15" ht="17.100000000000001" customHeight="1">
      <c r="C502" s="476"/>
      <c r="D502" s="476"/>
      <c r="E502" s="473" t="s">
        <v>195</v>
      </c>
      <c r="F502" s="474" t="s">
        <v>194</v>
      </c>
      <c r="G502" s="648" t="s">
        <v>686</v>
      </c>
      <c r="H502" s="648"/>
      <c r="I502" s="648"/>
      <c r="J502" s="649">
        <v>500</v>
      </c>
      <c r="K502" s="650"/>
      <c r="L502" s="651"/>
      <c r="M502" s="652">
        <f t="shared" si="7"/>
        <v>1</v>
      </c>
      <c r="N502" s="653"/>
      <c r="O502" s="654"/>
    </row>
    <row r="503" spans="3:15" ht="17.100000000000001" customHeight="1">
      <c r="C503" s="476"/>
      <c r="D503" s="476"/>
      <c r="E503" s="473" t="s">
        <v>191</v>
      </c>
      <c r="F503" s="474" t="s">
        <v>190</v>
      </c>
      <c r="G503" s="648" t="s">
        <v>1281</v>
      </c>
      <c r="H503" s="648"/>
      <c r="I503" s="648"/>
      <c r="J503" s="649">
        <v>34676.370000000003</v>
      </c>
      <c r="K503" s="650"/>
      <c r="L503" s="651"/>
      <c r="M503" s="652">
        <f t="shared" si="7"/>
        <v>0.99978001383923432</v>
      </c>
      <c r="N503" s="653"/>
      <c r="O503" s="654"/>
    </row>
    <row r="504" spans="3:15" ht="17.100000000000001" customHeight="1">
      <c r="C504" s="476"/>
      <c r="D504" s="476"/>
      <c r="E504" s="473" t="s">
        <v>189</v>
      </c>
      <c r="F504" s="474" t="s">
        <v>188</v>
      </c>
      <c r="G504" s="648" t="s">
        <v>1282</v>
      </c>
      <c r="H504" s="648"/>
      <c r="I504" s="648"/>
      <c r="J504" s="649">
        <v>27200</v>
      </c>
      <c r="K504" s="650"/>
      <c r="L504" s="651"/>
      <c r="M504" s="652">
        <f t="shared" si="7"/>
        <v>1</v>
      </c>
      <c r="N504" s="653"/>
      <c r="O504" s="654"/>
    </row>
    <row r="505" spans="3:15" ht="17.100000000000001" customHeight="1">
      <c r="C505" s="476"/>
      <c r="D505" s="476"/>
      <c r="E505" s="473" t="s">
        <v>187</v>
      </c>
      <c r="F505" s="474" t="s">
        <v>1091</v>
      </c>
      <c r="G505" s="648" t="s">
        <v>802</v>
      </c>
      <c r="H505" s="648"/>
      <c r="I505" s="648"/>
      <c r="J505" s="649">
        <v>998.35</v>
      </c>
      <c r="K505" s="650"/>
      <c r="L505" s="651"/>
      <c r="M505" s="652">
        <f t="shared" si="7"/>
        <v>0.99835000000000007</v>
      </c>
      <c r="N505" s="653"/>
      <c r="O505" s="654"/>
    </row>
    <row r="506" spans="3:15" ht="17.100000000000001" customHeight="1">
      <c r="C506" s="476"/>
      <c r="D506" s="476"/>
      <c r="E506" s="473" t="s">
        <v>181</v>
      </c>
      <c r="F506" s="474" t="s">
        <v>180</v>
      </c>
      <c r="G506" s="648" t="s">
        <v>1283</v>
      </c>
      <c r="H506" s="648"/>
      <c r="I506" s="648"/>
      <c r="J506" s="649">
        <v>8146.35</v>
      </c>
      <c r="K506" s="650"/>
      <c r="L506" s="651"/>
      <c r="M506" s="652">
        <f t="shared" si="7"/>
        <v>0.8575105263157895</v>
      </c>
      <c r="N506" s="653"/>
      <c r="O506" s="654"/>
    </row>
    <row r="507" spans="3:15" ht="17.100000000000001" customHeight="1">
      <c r="C507" s="476"/>
      <c r="D507" s="476"/>
      <c r="E507" s="473" t="s">
        <v>179</v>
      </c>
      <c r="F507" s="474" t="s">
        <v>178</v>
      </c>
      <c r="G507" s="648" t="s">
        <v>910</v>
      </c>
      <c r="H507" s="648"/>
      <c r="I507" s="648"/>
      <c r="J507" s="649">
        <v>5000</v>
      </c>
      <c r="K507" s="650"/>
      <c r="L507" s="651"/>
      <c r="M507" s="652">
        <f t="shared" si="7"/>
        <v>1</v>
      </c>
      <c r="N507" s="653"/>
      <c r="O507" s="654"/>
    </row>
    <row r="508" spans="3:15" ht="17.100000000000001" customHeight="1">
      <c r="C508" s="476"/>
      <c r="D508" s="476"/>
      <c r="E508" s="473" t="s">
        <v>177</v>
      </c>
      <c r="F508" s="474" t="s">
        <v>176</v>
      </c>
      <c r="G508" s="648" t="s">
        <v>1284</v>
      </c>
      <c r="H508" s="648"/>
      <c r="I508" s="648"/>
      <c r="J508" s="649">
        <v>295</v>
      </c>
      <c r="K508" s="650"/>
      <c r="L508" s="651"/>
      <c r="M508" s="652">
        <f t="shared" si="7"/>
        <v>1</v>
      </c>
      <c r="N508" s="653"/>
      <c r="O508" s="654"/>
    </row>
    <row r="509" spans="3:15" ht="17.100000000000001" customHeight="1">
      <c r="C509" s="476"/>
      <c r="D509" s="476"/>
      <c r="E509" s="473" t="s">
        <v>175</v>
      </c>
      <c r="F509" s="474" t="s">
        <v>174</v>
      </c>
      <c r="G509" s="648" t="s">
        <v>924</v>
      </c>
      <c r="H509" s="648"/>
      <c r="I509" s="648"/>
      <c r="J509" s="649">
        <v>12862.53</v>
      </c>
      <c r="K509" s="650"/>
      <c r="L509" s="651"/>
      <c r="M509" s="652">
        <f t="shared" si="7"/>
        <v>0.98942538461538465</v>
      </c>
      <c r="N509" s="653"/>
      <c r="O509" s="654"/>
    </row>
    <row r="510" spans="3:15" ht="17.100000000000001" customHeight="1">
      <c r="C510" s="476"/>
      <c r="D510" s="476"/>
      <c r="E510" s="473" t="s">
        <v>173</v>
      </c>
      <c r="F510" s="474" t="s">
        <v>919</v>
      </c>
      <c r="G510" s="648" t="s">
        <v>1285</v>
      </c>
      <c r="H510" s="648"/>
      <c r="I510" s="648"/>
      <c r="J510" s="649">
        <v>672</v>
      </c>
      <c r="K510" s="650"/>
      <c r="L510" s="651"/>
      <c r="M510" s="652">
        <f t="shared" si="7"/>
        <v>1</v>
      </c>
      <c r="N510" s="653"/>
      <c r="O510" s="654"/>
    </row>
    <row r="511" spans="3:15" ht="17.100000000000001" customHeight="1">
      <c r="C511" s="476"/>
      <c r="D511" s="476"/>
      <c r="E511" s="473" t="s">
        <v>169</v>
      </c>
      <c r="F511" s="474" t="s">
        <v>921</v>
      </c>
      <c r="G511" s="648" t="s">
        <v>932</v>
      </c>
      <c r="H511" s="648"/>
      <c r="I511" s="648"/>
      <c r="J511" s="649">
        <v>1145.26</v>
      </c>
      <c r="K511" s="650"/>
      <c r="L511" s="651"/>
      <c r="M511" s="652">
        <f t="shared" si="7"/>
        <v>0.95438333333333336</v>
      </c>
      <c r="N511" s="653"/>
      <c r="O511" s="654"/>
    </row>
    <row r="512" spans="3:15" ht="17.100000000000001" customHeight="1">
      <c r="C512" s="476"/>
      <c r="D512" s="476"/>
      <c r="E512" s="473" t="s">
        <v>161</v>
      </c>
      <c r="F512" s="474" t="s">
        <v>160</v>
      </c>
      <c r="G512" s="648" t="s">
        <v>882</v>
      </c>
      <c r="H512" s="648"/>
      <c r="I512" s="648"/>
      <c r="J512" s="649">
        <v>240.9</v>
      </c>
      <c r="K512" s="650"/>
      <c r="L512" s="651"/>
      <c r="M512" s="652">
        <f t="shared" si="7"/>
        <v>0.80300000000000005</v>
      </c>
      <c r="N512" s="653"/>
      <c r="O512" s="654"/>
    </row>
    <row r="513" spans="3:15" ht="17.100000000000001" customHeight="1">
      <c r="C513" s="476"/>
      <c r="D513" s="476"/>
      <c r="E513" s="473" t="s">
        <v>157</v>
      </c>
      <c r="F513" s="474" t="s">
        <v>156</v>
      </c>
      <c r="G513" s="648" t="s">
        <v>932</v>
      </c>
      <c r="H513" s="648"/>
      <c r="I513" s="648"/>
      <c r="J513" s="649">
        <v>1104</v>
      </c>
      <c r="K513" s="650"/>
      <c r="L513" s="651"/>
      <c r="M513" s="652">
        <f t="shared" si="7"/>
        <v>0.92</v>
      </c>
      <c r="N513" s="653"/>
      <c r="O513" s="654"/>
    </row>
    <row r="514" spans="3:15" ht="17.100000000000001" customHeight="1">
      <c r="C514" s="476"/>
      <c r="D514" s="476"/>
      <c r="E514" s="473" t="s">
        <v>155</v>
      </c>
      <c r="F514" s="474" t="s">
        <v>154</v>
      </c>
      <c r="G514" s="648" t="s">
        <v>1286</v>
      </c>
      <c r="H514" s="648"/>
      <c r="I514" s="648"/>
      <c r="J514" s="649">
        <v>4797</v>
      </c>
      <c r="K514" s="650"/>
      <c r="L514" s="651"/>
      <c r="M514" s="652">
        <f t="shared" si="7"/>
        <v>1</v>
      </c>
      <c r="N514" s="653"/>
      <c r="O514" s="654"/>
    </row>
    <row r="515" spans="3:15" ht="17.100000000000001" customHeight="1">
      <c r="C515" s="476"/>
      <c r="D515" s="476"/>
      <c r="E515" s="473" t="s">
        <v>137</v>
      </c>
      <c r="F515" s="474" t="s">
        <v>445</v>
      </c>
      <c r="G515" s="648" t="s">
        <v>922</v>
      </c>
      <c r="H515" s="648"/>
      <c r="I515" s="648"/>
      <c r="J515" s="649">
        <v>3200</v>
      </c>
      <c r="K515" s="650"/>
      <c r="L515" s="651"/>
      <c r="M515" s="652">
        <f t="shared" si="7"/>
        <v>1</v>
      </c>
      <c r="N515" s="653"/>
      <c r="O515" s="654"/>
    </row>
    <row r="516" spans="3:15" ht="27" customHeight="1">
      <c r="C516" s="476"/>
      <c r="D516" s="476"/>
      <c r="E516" s="473" t="s">
        <v>135</v>
      </c>
      <c r="F516" s="474" t="s">
        <v>134</v>
      </c>
      <c r="G516" s="648" t="s">
        <v>686</v>
      </c>
      <c r="H516" s="648"/>
      <c r="I516" s="648"/>
      <c r="J516" s="649">
        <v>497.42</v>
      </c>
      <c r="K516" s="650"/>
      <c r="L516" s="651"/>
      <c r="M516" s="652">
        <f t="shared" si="7"/>
        <v>0.99484000000000006</v>
      </c>
      <c r="N516" s="653"/>
      <c r="O516" s="654"/>
    </row>
    <row r="517" spans="3:15" ht="17.100000000000001" customHeight="1">
      <c r="C517" s="476"/>
      <c r="D517" s="476"/>
      <c r="E517" s="473" t="s">
        <v>133</v>
      </c>
      <c r="F517" s="474" t="s">
        <v>132</v>
      </c>
      <c r="G517" s="648" t="s">
        <v>691</v>
      </c>
      <c r="H517" s="648"/>
      <c r="I517" s="648"/>
      <c r="J517" s="649">
        <v>6995.09</v>
      </c>
      <c r="K517" s="650"/>
      <c r="L517" s="651"/>
      <c r="M517" s="652">
        <f t="shared" si="7"/>
        <v>0.99929857142857148</v>
      </c>
      <c r="N517" s="653"/>
      <c r="O517" s="654"/>
    </row>
    <row r="518" spans="3:15" ht="17.100000000000001" customHeight="1">
      <c r="C518" s="476"/>
      <c r="D518" s="476"/>
      <c r="E518" s="473" t="s">
        <v>129</v>
      </c>
      <c r="F518" s="474" t="s">
        <v>128</v>
      </c>
      <c r="G518" s="648" t="s">
        <v>1183</v>
      </c>
      <c r="H518" s="648"/>
      <c r="I518" s="648"/>
      <c r="J518" s="649">
        <v>142170</v>
      </c>
      <c r="K518" s="650"/>
      <c r="L518" s="651"/>
      <c r="M518" s="652">
        <f t="shared" si="7"/>
        <v>0.76026737967914437</v>
      </c>
      <c r="N518" s="653"/>
      <c r="O518" s="654"/>
    </row>
    <row r="519" spans="3:15" ht="17.100000000000001" customHeight="1">
      <c r="C519" s="466"/>
      <c r="D519" s="492" t="s">
        <v>837</v>
      </c>
      <c r="E519" s="468"/>
      <c r="F519" s="493" t="s">
        <v>246</v>
      </c>
      <c r="G519" s="637" t="s">
        <v>1287</v>
      </c>
      <c r="H519" s="637"/>
      <c r="I519" s="637"/>
      <c r="J519" s="638">
        <v>1326603.05</v>
      </c>
      <c r="K519" s="639"/>
      <c r="L519" s="640"/>
      <c r="M519" s="641">
        <f t="shared" si="7"/>
        <v>0.85027265577880917</v>
      </c>
      <c r="N519" s="642"/>
      <c r="O519" s="643"/>
    </row>
    <row r="520" spans="3:15" ht="42.75" customHeight="1">
      <c r="C520" s="476"/>
      <c r="D520" s="476"/>
      <c r="E520" s="473" t="s">
        <v>34</v>
      </c>
      <c r="F520" s="474" t="s">
        <v>237</v>
      </c>
      <c r="G520" s="648" t="s">
        <v>1288</v>
      </c>
      <c r="H520" s="648"/>
      <c r="I520" s="648"/>
      <c r="J520" s="649">
        <v>133375.98000000001</v>
      </c>
      <c r="K520" s="650"/>
      <c r="L520" s="651"/>
      <c r="M520" s="652">
        <f t="shared" ref="M520:M582" si="8">J520/G520</f>
        <v>0.62179944055944059</v>
      </c>
      <c r="N520" s="653"/>
      <c r="O520" s="654"/>
    </row>
    <row r="521" spans="3:15" ht="17.100000000000001" customHeight="1">
      <c r="C521" s="476"/>
      <c r="D521" s="476"/>
      <c r="E521" s="473" t="s">
        <v>221</v>
      </c>
      <c r="F521" s="474" t="s">
        <v>220</v>
      </c>
      <c r="G521" s="648" t="s">
        <v>1289</v>
      </c>
      <c r="H521" s="648"/>
      <c r="I521" s="648"/>
      <c r="J521" s="649">
        <v>1064234.24</v>
      </c>
      <c r="K521" s="650"/>
      <c r="L521" s="651"/>
      <c r="M521" s="652">
        <f t="shared" si="8"/>
        <v>0.90927240042924617</v>
      </c>
      <c r="N521" s="653"/>
      <c r="O521" s="654"/>
    </row>
    <row r="522" spans="3:15" ht="17.100000000000001" customHeight="1">
      <c r="C522" s="476"/>
      <c r="D522" s="476"/>
      <c r="E522" s="473" t="s">
        <v>1290</v>
      </c>
      <c r="F522" s="474" t="s">
        <v>220</v>
      </c>
      <c r="G522" s="648" t="s">
        <v>1291</v>
      </c>
      <c r="H522" s="648"/>
      <c r="I522" s="648"/>
      <c r="J522" s="649">
        <v>10984.77</v>
      </c>
      <c r="K522" s="650"/>
      <c r="L522" s="651"/>
      <c r="M522" s="652">
        <f t="shared" si="8"/>
        <v>0.99997906235776057</v>
      </c>
      <c r="N522" s="653"/>
      <c r="O522" s="654"/>
    </row>
    <row r="523" spans="3:15" ht="17.100000000000001" customHeight="1">
      <c r="C523" s="476"/>
      <c r="D523" s="476"/>
      <c r="E523" s="473" t="s">
        <v>203</v>
      </c>
      <c r="F523" s="474" t="s">
        <v>202</v>
      </c>
      <c r="G523" s="648" t="s">
        <v>1292</v>
      </c>
      <c r="H523" s="648"/>
      <c r="I523" s="648"/>
      <c r="J523" s="649">
        <v>13302.58</v>
      </c>
      <c r="K523" s="650"/>
      <c r="L523" s="651"/>
      <c r="M523" s="652">
        <f t="shared" si="8"/>
        <v>0.6457563106796117</v>
      </c>
      <c r="N523" s="653"/>
      <c r="O523" s="654"/>
    </row>
    <row r="524" spans="3:15" ht="17.100000000000001" customHeight="1">
      <c r="C524" s="476"/>
      <c r="D524" s="476"/>
      <c r="E524" s="473" t="s">
        <v>201</v>
      </c>
      <c r="F524" s="474" t="s">
        <v>200</v>
      </c>
      <c r="G524" s="648" t="s">
        <v>922</v>
      </c>
      <c r="H524" s="648"/>
      <c r="I524" s="648"/>
      <c r="J524" s="649">
        <v>2115.64</v>
      </c>
      <c r="K524" s="650"/>
      <c r="L524" s="651"/>
      <c r="M524" s="652">
        <f t="shared" si="8"/>
        <v>0.66113749999999993</v>
      </c>
      <c r="N524" s="653"/>
      <c r="O524" s="654"/>
    </row>
    <row r="525" spans="3:15" ht="17.100000000000001" customHeight="1">
      <c r="C525" s="476"/>
      <c r="D525" s="476"/>
      <c r="E525" s="473" t="s">
        <v>195</v>
      </c>
      <c r="F525" s="474" t="s">
        <v>194</v>
      </c>
      <c r="G525" s="648" t="s">
        <v>1173</v>
      </c>
      <c r="H525" s="648"/>
      <c r="I525" s="648"/>
      <c r="J525" s="649">
        <v>92589.84</v>
      </c>
      <c r="K525" s="650"/>
      <c r="L525" s="651"/>
      <c r="M525" s="652">
        <f t="shared" si="8"/>
        <v>0.70950068965517243</v>
      </c>
      <c r="N525" s="653"/>
      <c r="O525" s="654"/>
    </row>
    <row r="526" spans="3:15" ht="17.100000000000001" customHeight="1">
      <c r="C526" s="476"/>
      <c r="D526" s="476"/>
      <c r="E526" s="473" t="s">
        <v>191</v>
      </c>
      <c r="F526" s="474" t="s">
        <v>190</v>
      </c>
      <c r="G526" s="648" t="s">
        <v>1293</v>
      </c>
      <c r="H526" s="648"/>
      <c r="I526" s="648"/>
      <c r="J526" s="649">
        <v>2151</v>
      </c>
      <c r="K526" s="650"/>
      <c r="L526" s="651"/>
      <c r="M526" s="652">
        <f t="shared" si="8"/>
        <v>1</v>
      </c>
      <c r="N526" s="653"/>
      <c r="O526" s="654"/>
    </row>
    <row r="527" spans="3:15" ht="17.100000000000001" customHeight="1">
      <c r="C527" s="476"/>
      <c r="D527" s="476"/>
      <c r="E527" s="473" t="s">
        <v>175</v>
      </c>
      <c r="F527" s="474" t="s">
        <v>174</v>
      </c>
      <c r="G527" s="648" t="s">
        <v>1294</v>
      </c>
      <c r="H527" s="648"/>
      <c r="I527" s="648"/>
      <c r="J527" s="649">
        <v>7849</v>
      </c>
      <c r="K527" s="650"/>
      <c r="L527" s="651"/>
      <c r="M527" s="652">
        <f t="shared" si="8"/>
        <v>1</v>
      </c>
      <c r="N527" s="653"/>
      <c r="O527" s="654"/>
    </row>
    <row r="528" spans="3:15" ht="17.100000000000001" customHeight="1">
      <c r="C528" s="466"/>
      <c r="D528" s="492" t="s">
        <v>841</v>
      </c>
      <c r="E528" s="468"/>
      <c r="F528" s="493" t="s">
        <v>245</v>
      </c>
      <c r="G528" s="637" t="s">
        <v>1295</v>
      </c>
      <c r="H528" s="637"/>
      <c r="I528" s="637"/>
      <c r="J528" s="638">
        <v>546280.31000000006</v>
      </c>
      <c r="K528" s="639"/>
      <c r="L528" s="640"/>
      <c r="M528" s="641">
        <f t="shared" si="8"/>
        <v>0.93554285019471917</v>
      </c>
      <c r="N528" s="642"/>
      <c r="O528" s="643"/>
    </row>
    <row r="529" spans="3:15" ht="17.100000000000001" customHeight="1">
      <c r="C529" s="476"/>
      <c r="D529" s="476"/>
      <c r="E529" s="473" t="s">
        <v>227</v>
      </c>
      <c r="F529" s="474" t="s">
        <v>909</v>
      </c>
      <c r="G529" s="648" t="s">
        <v>1296</v>
      </c>
      <c r="H529" s="648"/>
      <c r="I529" s="648"/>
      <c r="J529" s="649">
        <v>4445.88</v>
      </c>
      <c r="K529" s="650"/>
      <c r="L529" s="651"/>
      <c r="M529" s="652">
        <f t="shared" si="8"/>
        <v>0.92622500000000008</v>
      </c>
      <c r="N529" s="653"/>
      <c r="O529" s="654"/>
    </row>
    <row r="530" spans="3:15" ht="17.100000000000001" customHeight="1">
      <c r="C530" s="476"/>
      <c r="D530" s="476"/>
      <c r="E530" s="473" t="s">
        <v>215</v>
      </c>
      <c r="F530" s="474" t="s">
        <v>214</v>
      </c>
      <c r="G530" s="648" t="s">
        <v>1297</v>
      </c>
      <c r="H530" s="648"/>
      <c r="I530" s="648"/>
      <c r="J530" s="649">
        <v>362173.85</v>
      </c>
      <c r="K530" s="650"/>
      <c r="L530" s="651"/>
      <c r="M530" s="652">
        <f t="shared" si="8"/>
        <v>0.93331748486019839</v>
      </c>
      <c r="N530" s="653"/>
      <c r="O530" s="654"/>
    </row>
    <row r="531" spans="3:15" ht="17.100000000000001" customHeight="1">
      <c r="C531" s="476"/>
      <c r="D531" s="476"/>
      <c r="E531" s="473" t="s">
        <v>211</v>
      </c>
      <c r="F531" s="474" t="s">
        <v>912</v>
      </c>
      <c r="G531" s="648" t="s">
        <v>1298</v>
      </c>
      <c r="H531" s="648"/>
      <c r="I531" s="648"/>
      <c r="J531" s="649">
        <v>25028.83</v>
      </c>
      <c r="K531" s="650"/>
      <c r="L531" s="651"/>
      <c r="M531" s="652">
        <f t="shared" si="8"/>
        <v>0.99716454183266934</v>
      </c>
      <c r="N531" s="653"/>
      <c r="O531" s="654"/>
    </row>
    <row r="532" spans="3:15" ht="17.100000000000001" customHeight="1">
      <c r="C532" s="476"/>
      <c r="D532" s="476"/>
      <c r="E532" s="473" t="s">
        <v>203</v>
      </c>
      <c r="F532" s="474" t="s">
        <v>202</v>
      </c>
      <c r="G532" s="648" t="s">
        <v>1299</v>
      </c>
      <c r="H532" s="648"/>
      <c r="I532" s="648"/>
      <c r="J532" s="649">
        <v>55643.23</v>
      </c>
      <c r="K532" s="650"/>
      <c r="L532" s="651"/>
      <c r="M532" s="652">
        <f t="shared" si="8"/>
        <v>0.88322587301587308</v>
      </c>
      <c r="N532" s="653"/>
      <c r="O532" s="654"/>
    </row>
    <row r="533" spans="3:15" ht="17.100000000000001" customHeight="1">
      <c r="C533" s="476"/>
      <c r="D533" s="476"/>
      <c r="E533" s="473" t="s">
        <v>201</v>
      </c>
      <c r="F533" s="474" t="s">
        <v>200</v>
      </c>
      <c r="G533" s="648" t="s">
        <v>839</v>
      </c>
      <c r="H533" s="648"/>
      <c r="I533" s="648"/>
      <c r="J533" s="649">
        <v>8654.89</v>
      </c>
      <c r="K533" s="650"/>
      <c r="L533" s="651"/>
      <c r="M533" s="652">
        <f t="shared" si="8"/>
        <v>0.86548899999999995</v>
      </c>
      <c r="N533" s="653"/>
      <c r="O533" s="654"/>
    </row>
    <row r="534" spans="3:15" ht="17.100000000000001" customHeight="1">
      <c r="C534" s="476"/>
      <c r="D534" s="476"/>
      <c r="E534" s="473" t="s">
        <v>195</v>
      </c>
      <c r="F534" s="474" t="s">
        <v>194</v>
      </c>
      <c r="G534" s="648" t="s">
        <v>1300</v>
      </c>
      <c r="H534" s="648"/>
      <c r="I534" s="648"/>
      <c r="J534" s="649">
        <v>9625.43</v>
      </c>
      <c r="K534" s="650"/>
      <c r="L534" s="651"/>
      <c r="M534" s="652">
        <f t="shared" si="8"/>
        <v>0.85180796460176988</v>
      </c>
      <c r="N534" s="653"/>
      <c r="O534" s="654"/>
    </row>
    <row r="535" spans="3:15" ht="17.100000000000001" customHeight="1">
      <c r="C535" s="476"/>
      <c r="D535" s="476"/>
      <c r="E535" s="473" t="s">
        <v>191</v>
      </c>
      <c r="F535" s="474" t="s">
        <v>190</v>
      </c>
      <c r="G535" s="648" t="s">
        <v>1301</v>
      </c>
      <c r="H535" s="648"/>
      <c r="I535" s="648"/>
      <c r="J535" s="649">
        <v>20023.2</v>
      </c>
      <c r="K535" s="650"/>
      <c r="L535" s="651"/>
      <c r="M535" s="652">
        <f t="shared" si="8"/>
        <v>0.99617910447761193</v>
      </c>
      <c r="N535" s="653"/>
      <c r="O535" s="654"/>
    </row>
    <row r="536" spans="3:15" ht="17.100000000000001" customHeight="1">
      <c r="C536" s="476"/>
      <c r="D536" s="476"/>
      <c r="E536" s="473" t="s">
        <v>181</v>
      </c>
      <c r="F536" s="474" t="s">
        <v>180</v>
      </c>
      <c r="G536" s="648" t="s">
        <v>1302</v>
      </c>
      <c r="H536" s="648"/>
      <c r="I536" s="648"/>
      <c r="J536" s="649">
        <v>7200</v>
      </c>
      <c r="K536" s="650"/>
      <c r="L536" s="651"/>
      <c r="M536" s="652">
        <f t="shared" si="8"/>
        <v>1</v>
      </c>
      <c r="N536" s="653"/>
      <c r="O536" s="654"/>
    </row>
    <row r="537" spans="3:15" ht="17.100000000000001" customHeight="1">
      <c r="C537" s="476"/>
      <c r="D537" s="476"/>
      <c r="E537" s="473" t="s">
        <v>179</v>
      </c>
      <c r="F537" s="474" t="s">
        <v>178</v>
      </c>
      <c r="G537" s="648" t="s">
        <v>1303</v>
      </c>
      <c r="H537" s="648"/>
      <c r="I537" s="648"/>
      <c r="J537" s="649">
        <v>2994.24</v>
      </c>
      <c r="K537" s="650"/>
      <c r="L537" s="651"/>
      <c r="M537" s="652">
        <f t="shared" si="8"/>
        <v>0.96963730569948181</v>
      </c>
      <c r="N537" s="653"/>
      <c r="O537" s="654"/>
    </row>
    <row r="538" spans="3:15" ht="17.100000000000001" customHeight="1">
      <c r="C538" s="476"/>
      <c r="D538" s="476"/>
      <c r="E538" s="473" t="s">
        <v>177</v>
      </c>
      <c r="F538" s="474" t="s">
        <v>176</v>
      </c>
      <c r="G538" s="648" t="s">
        <v>828</v>
      </c>
      <c r="H538" s="648"/>
      <c r="I538" s="648"/>
      <c r="J538" s="649">
        <v>640</v>
      </c>
      <c r="K538" s="650"/>
      <c r="L538" s="651"/>
      <c r="M538" s="652">
        <f t="shared" si="8"/>
        <v>0.98461538461538467</v>
      </c>
      <c r="N538" s="653"/>
      <c r="O538" s="654"/>
    </row>
    <row r="539" spans="3:15" ht="17.100000000000001" customHeight="1">
      <c r="C539" s="476"/>
      <c r="D539" s="476"/>
      <c r="E539" s="473" t="s">
        <v>175</v>
      </c>
      <c r="F539" s="474" t="s">
        <v>174</v>
      </c>
      <c r="G539" s="648" t="s">
        <v>1304</v>
      </c>
      <c r="H539" s="648"/>
      <c r="I539" s="648"/>
      <c r="J539" s="649">
        <v>15297.2</v>
      </c>
      <c r="K539" s="650"/>
      <c r="L539" s="651"/>
      <c r="M539" s="652">
        <f t="shared" si="8"/>
        <v>0.99981699346405228</v>
      </c>
      <c r="N539" s="653"/>
      <c r="O539" s="654"/>
    </row>
    <row r="540" spans="3:15" ht="17.100000000000001" customHeight="1">
      <c r="C540" s="476"/>
      <c r="D540" s="476"/>
      <c r="E540" s="473" t="s">
        <v>173</v>
      </c>
      <c r="F540" s="474" t="s">
        <v>919</v>
      </c>
      <c r="G540" s="648" t="s">
        <v>791</v>
      </c>
      <c r="H540" s="648"/>
      <c r="I540" s="648"/>
      <c r="J540" s="649">
        <v>777.5</v>
      </c>
      <c r="K540" s="650"/>
      <c r="L540" s="651"/>
      <c r="M540" s="652">
        <f t="shared" si="8"/>
        <v>0.97187500000000004</v>
      </c>
      <c r="N540" s="653"/>
      <c r="O540" s="654"/>
    </row>
    <row r="541" spans="3:15" ht="17.100000000000001" customHeight="1">
      <c r="C541" s="476"/>
      <c r="D541" s="476"/>
      <c r="E541" s="473" t="s">
        <v>171</v>
      </c>
      <c r="F541" s="474" t="s">
        <v>920</v>
      </c>
      <c r="G541" s="648" t="s">
        <v>791</v>
      </c>
      <c r="H541" s="648"/>
      <c r="I541" s="648"/>
      <c r="J541" s="649">
        <v>564.99</v>
      </c>
      <c r="K541" s="650"/>
      <c r="L541" s="651"/>
      <c r="M541" s="652">
        <f t="shared" si="8"/>
        <v>0.70623749999999996</v>
      </c>
      <c r="N541" s="653"/>
      <c r="O541" s="654"/>
    </row>
    <row r="542" spans="3:15" ht="17.100000000000001" customHeight="1">
      <c r="C542" s="476"/>
      <c r="D542" s="476"/>
      <c r="E542" s="473" t="s">
        <v>169</v>
      </c>
      <c r="F542" s="474" t="s">
        <v>921</v>
      </c>
      <c r="G542" s="648" t="s">
        <v>1305</v>
      </c>
      <c r="H542" s="648"/>
      <c r="I542" s="648"/>
      <c r="J542" s="649">
        <v>2688.71</v>
      </c>
      <c r="K542" s="650"/>
      <c r="L542" s="651"/>
      <c r="M542" s="652">
        <f t="shared" si="8"/>
        <v>0.97771272727272729</v>
      </c>
      <c r="N542" s="653"/>
      <c r="O542" s="654"/>
    </row>
    <row r="543" spans="3:15" ht="17.100000000000001" customHeight="1">
      <c r="C543" s="476"/>
      <c r="D543" s="476"/>
      <c r="E543" s="473" t="s">
        <v>161</v>
      </c>
      <c r="F543" s="474" t="s">
        <v>160</v>
      </c>
      <c r="G543" s="648" t="s">
        <v>1306</v>
      </c>
      <c r="H543" s="648"/>
      <c r="I543" s="648"/>
      <c r="J543" s="649">
        <v>631.13</v>
      </c>
      <c r="K543" s="650"/>
      <c r="L543" s="651"/>
      <c r="M543" s="652">
        <f t="shared" si="8"/>
        <v>0.79688131313131316</v>
      </c>
      <c r="N543" s="653"/>
      <c r="O543" s="654"/>
    </row>
    <row r="544" spans="3:15" ht="17.100000000000001" customHeight="1">
      <c r="C544" s="476"/>
      <c r="D544" s="476"/>
      <c r="E544" s="473" t="s">
        <v>155</v>
      </c>
      <c r="F544" s="474" t="s">
        <v>154</v>
      </c>
      <c r="G544" s="648" t="s">
        <v>1307</v>
      </c>
      <c r="H544" s="648"/>
      <c r="I544" s="648"/>
      <c r="J544" s="649">
        <v>10207.06</v>
      </c>
      <c r="K544" s="650"/>
      <c r="L544" s="651"/>
      <c r="M544" s="652">
        <f t="shared" si="8"/>
        <v>0.9999079153605015</v>
      </c>
      <c r="N544" s="653"/>
      <c r="O544" s="654"/>
    </row>
    <row r="545" spans="3:15" ht="17.100000000000001" customHeight="1">
      <c r="C545" s="476"/>
      <c r="D545" s="476"/>
      <c r="E545" s="473" t="s">
        <v>153</v>
      </c>
      <c r="F545" s="474" t="s">
        <v>152</v>
      </c>
      <c r="G545" s="648" t="s">
        <v>932</v>
      </c>
      <c r="H545" s="648"/>
      <c r="I545" s="648"/>
      <c r="J545" s="649">
        <v>1115</v>
      </c>
      <c r="K545" s="650"/>
      <c r="L545" s="651"/>
      <c r="M545" s="652">
        <f t="shared" si="8"/>
        <v>0.9291666666666667</v>
      </c>
      <c r="N545" s="653"/>
      <c r="O545" s="654"/>
    </row>
    <row r="546" spans="3:15" ht="17.100000000000001" customHeight="1">
      <c r="C546" s="476"/>
      <c r="D546" s="476"/>
      <c r="E546" s="473" t="s">
        <v>137</v>
      </c>
      <c r="F546" s="474" t="s">
        <v>445</v>
      </c>
      <c r="G546" s="648" t="s">
        <v>956</v>
      </c>
      <c r="H546" s="648"/>
      <c r="I546" s="648"/>
      <c r="J546" s="649">
        <v>1390</v>
      </c>
      <c r="K546" s="650"/>
      <c r="L546" s="651"/>
      <c r="M546" s="652">
        <f t="shared" si="8"/>
        <v>0.92666666666666664</v>
      </c>
      <c r="N546" s="653"/>
      <c r="O546" s="654"/>
    </row>
    <row r="547" spans="3:15" ht="27" customHeight="1">
      <c r="C547" s="476"/>
      <c r="D547" s="476"/>
      <c r="E547" s="473" t="s">
        <v>135</v>
      </c>
      <c r="F547" s="474" t="s">
        <v>134</v>
      </c>
      <c r="G547" s="648" t="s">
        <v>802</v>
      </c>
      <c r="H547" s="648"/>
      <c r="I547" s="648"/>
      <c r="J547" s="649">
        <v>961.73</v>
      </c>
      <c r="K547" s="650"/>
      <c r="L547" s="651"/>
      <c r="M547" s="652">
        <f t="shared" si="8"/>
        <v>0.96172999999999997</v>
      </c>
      <c r="N547" s="653"/>
      <c r="O547" s="654"/>
    </row>
    <row r="548" spans="3:15" ht="17.100000000000001" customHeight="1">
      <c r="C548" s="476"/>
      <c r="D548" s="476"/>
      <c r="E548" s="473" t="s">
        <v>133</v>
      </c>
      <c r="F548" s="474" t="s">
        <v>132</v>
      </c>
      <c r="G548" s="648" t="s">
        <v>975</v>
      </c>
      <c r="H548" s="648"/>
      <c r="I548" s="648"/>
      <c r="J548" s="649">
        <v>5999.67</v>
      </c>
      <c r="K548" s="650"/>
      <c r="L548" s="651"/>
      <c r="M548" s="652">
        <f t="shared" si="8"/>
        <v>0.99994499999999997</v>
      </c>
      <c r="N548" s="653"/>
      <c r="O548" s="654"/>
    </row>
    <row r="549" spans="3:15" ht="17.100000000000001" customHeight="1">
      <c r="C549" s="476"/>
      <c r="D549" s="476"/>
      <c r="E549" s="473" t="s">
        <v>127</v>
      </c>
      <c r="F549" s="474" t="s">
        <v>126</v>
      </c>
      <c r="G549" s="648" t="s">
        <v>1308</v>
      </c>
      <c r="H549" s="648"/>
      <c r="I549" s="648"/>
      <c r="J549" s="649">
        <v>10217.77</v>
      </c>
      <c r="K549" s="650"/>
      <c r="L549" s="651"/>
      <c r="M549" s="652">
        <f t="shared" si="8"/>
        <v>0.99394649805447477</v>
      </c>
      <c r="N549" s="653"/>
      <c r="O549" s="654"/>
    </row>
    <row r="550" spans="3:15" ht="31.5" customHeight="1">
      <c r="C550" s="466"/>
      <c r="D550" s="492" t="s">
        <v>1309</v>
      </c>
      <c r="E550" s="468"/>
      <c r="F550" s="493" t="s">
        <v>1310</v>
      </c>
      <c r="G550" s="637" t="s">
        <v>1311</v>
      </c>
      <c r="H550" s="637"/>
      <c r="I550" s="637"/>
      <c r="J550" s="638">
        <v>29243.29</v>
      </c>
      <c r="K550" s="639"/>
      <c r="L550" s="640"/>
      <c r="M550" s="641">
        <f t="shared" si="8"/>
        <v>0.94333193548387095</v>
      </c>
      <c r="N550" s="642"/>
      <c r="O550" s="643"/>
    </row>
    <row r="551" spans="3:15" ht="17.100000000000001" customHeight="1">
      <c r="C551" s="476"/>
      <c r="D551" s="476"/>
      <c r="E551" s="473" t="s">
        <v>203</v>
      </c>
      <c r="F551" s="474" t="s">
        <v>202</v>
      </c>
      <c r="G551" s="648" t="s">
        <v>1312</v>
      </c>
      <c r="H551" s="648"/>
      <c r="I551" s="648"/>
      <c r="J551" s="649">
        <v>1828.28</v>
      </c>
      <c r="K551" s="650"/>
      <c r="L551" s="651"/>
      <c r="M551" s="652">
        <f t="shared" si="8"/>
        <v>0.8161964285714286</v>
      </c>
      <c r="N551" s="653"/>
      <c r="O551" s="654"/>
    </row>
    <row r="552" spans="3:15" ht="17.100000000000001" customHeight="1">
      <c r="C552" s="476"/>
      <c r="D552" s="476"/>
      <c r="E552" s="473" t="s">
        <v>201</v>
      </c>
      <c r="F552" s="474" t="s">
        <v>200</v>
      </c>
      <c r="G552" s="648" t="s">
        <v>1313</v>
      </c>
      <c r="H552" s="648"/>
      <c r="I552" s="648"/>
      <c r="J552" s="649">
        <v>291.55</v>
      </c>
      <c r="K552" s="650"/>
      <c r="L552" s="651"/>
      <c r="M552" s="652">
        <f t="shared" si="8"/>
        <v>0.80986111111111114</v>
      </c>
      <c r="N552" s="653"/>
      <c r="O552" s="654"/>
    </row>
    <row r="553" spans="3:15" ht="17.100000000000001" customHeight="1">
      <c r="C553" s="476"/>
      <c r="D553" s="476"/>
      <c r="E553" s="473" t="s">
        <v>195</v>
      </c>
      <c r="F553" s="474" t="s">
        <v>194</v>
      </c>
      <c r="G553" s="648" t="s">
        <v>1314</v>
      </c>
      <c r="H553" s="648"/>
      <c r="I553" s="648"/>
      <c r="J553" s="649">
        <v>23926.33</v>
      </c>
      <c r="K553" s="650"/>
      <c r="L553" s="651"/>
      <c r="M553" s="652">
        <f t="shared" si="8"/>
        <v>0.94945753968253976</v>
      </c>
      <c r="N553" s="653"/>
      <c r="O553" s="654"/>
    </row>
    <row r="554" spans="3:15" ht="17.100000000000001" customHeight="1">
      <c r="C554" s="476"/>
      <c r="D554" s="476"/>
      <c r="E554" s="473" t="s">
        <v>175</v>
      </c>
      <c r="F554" s="474" t="s">
        <v>174</v>
      </c>
      <c r="G554" s="648" t="s">
        <v>922</v>
      </c>
      <c r="H554" s="648"/>
      <c r="I554" s="648"/>
      <c r="J554" s="649">
        <v>3197.13</v>
      </c>
      <c r="K554" s="650"/>
      <c r="L554" s="651"/>
      <c r="M554" s="652">
        <f t="shared" si="8"/>
        <v>0.99910312499999998</v>
      </c>
      <c r="N554" s="653"/>
      <c r="O554" s="654"/>
    </row>
    <row r="555" spans="3:15" ht="17.100000000000001" customHeight="1">
      <c r="C555" s="490" t="s">
        <v>310</v>
      </c>
      <c r="D555" s="490"/>
      <c r="E555" s="490"/>
      <c r="F555" s="491" t="s">
        <v>89</v>
      </c>
      <c r="G555" s="633" t="s">
        <v>1315</v>
      </c>
      <c r="H555" s="633"/>
      <c r="I555" s="633"/>
      <c r="J555" s="634">
        <v>3879794.88</v>
      </c>
      <c r="K555" s="635"/>
      <c r="L555" s="636"/>
      <c r="M555" s="658">
        <f t="shared" si="8"/>
        <v>0.90151829749027734</v>
      </c>
      <c r="N555" s="659"/>
      <c r="O555" s="660"/>
    </row>
    <row r="556" spans="3:15" ht="17.100000000000001" customHeight="1">
      <c r="C556" s="466"/>
      <c r="D556" s="492" t="s">
        <v>1316</v>
      </c>
      <c r="E556" s="468"/>
      <c r="F556" s="493" t="s">
        <v>272</v>
      </c>
      <c r="G556" s="637" t="s">
        <v>1317</v>
      </c>
      <c r="H556" s="637"/>
      <c r="I556" s="637"/>
      <c r="J556" s="638">
        <v>132265</v>
      </c>
      <c r="K556" s="639"/>
      <c r="L556" s="640"/>
      <c r="M556" s="641">
        <f t="shared" si="8"/>
        <v>1</v>
      </c>
      <c r="N556" s="642"/>
      <c r="O556" s="643"/>
    </row>
    <row r="557" spans="3:15" ht="28.5" customHeight="1">
      <c r="C557" s="476"/>
      <c r="D557" s="476"/>
      <c r="E557" s="473" t="s">
        <v>233</v>
      </c>
      <c r="F557" s="474" t="s">
        <v>232</v>
      </c>
      <c r="G557" s="648" t="s">
        <v>1317</v>
      </c>
      <c r="H557" s="648"/>
      <c r="I557" s="648"/>
      <c r="J557" s="649">
        <v>132265</v>
      </c>
      <c r="K557" s="650"/>
      <c r="L557" s="651"/>
      <c r="M557" s="652">
        <f t="shared" si="8"/>
        <v>1</v>
      </c>
      <c r="N557" s="653"/>
      <c r="O557" s="654"/>
    </row>
    <row r="558" spans="3:15" ht="17.100000000000001" customHeight="1">
      <c r="C558" s="466"/>
      <c r="D558" s="492" t="s">
        <v>847</v>
      </c>
      <c r="E558" s="468"/>
      <c r="F558" s="493" t="s">
        <v>848</v>
      </c>
      <c r="G558" s="637" t="s">
        <v>1318</v>
      </c>
      <c r="H558" s="637"/>
      <c r="I558" s="637"/>
      <c r="J558" s="638">
        <v>249319.53</v>
      </c>
      <c r="K558" s="639"/>
      <c r="L558" s="640"/>
      <c r="M558" s="641">
        <f t="shared" si="8"/>
        <v>0.93604575114321542</v>
      </c>
      <c r="N558" s="642"/>
      <c r="O558" s="643"/>
    </row>
    <row r="559" spans="3:15" ht="17.100000000000001" customHeight="1">
      <c r="C559" s="476"/>
      <c r="D559" s="476"/>
      <c r="E559" s="473" t="s">
        <v>227</v>
      </c>
      <c r="F559" s="474" t="s">
        <v>909</v>
      </c>
      <c r="G559" s="648" t="s">
        <v>882</v>
      </c>
      <c r="H559" s="648"/>
      <c r="I559" s="648"/>
      <c r="J559" s="649">
        <v>6.59</v>
      </c>
      <c r="K559" s="650"/>
      <c r="L559" s="651"/>
      <c r="M559" s="652">
        <f t="shared" si="8"/>
        <v>2.1966666666666666E-2</v>
      </c>
      <c r="N559" s="653"/>
      <c r="O559" s="654"/>
    </row>
    <row r="560" spans="3:15" ht="17.100000000000001" customHeight="1">
      <c r="C560" s="476"/>
      <c r="D560" s="476"/>
      <c r="E560" s="473" t="s">
        <v>215</v>
      </c>
      <c r="F560" s="474" t="s">
        <v>214</v>
      </c>
      <c r="G560" s="648" t="s">
        <v>1319</v>
      </c>
      <c r="H560" s="648"/>
      <c r="I560" s="648"/>
      <c r="J560" s="649">
        <v>95724.26</v>
      </c>
      <c r="K560" s="650"/>
      <c r="L560" s="651"/>
      <c r="M560" s="652">
        <f t="shared" si="8"/>
        <v>0.974788798370672</v>
      </c>
      <c r="N560" s="653"/>
      <c r="O560" s="654"/>
    </row>
    <row r="561" spans="3:15" ht="17.100000000000001" customHeight="1">
      <c r="C561" s="476"/>
      <c r="D561" s="476"/>
      <c r="E561" s="473" t="s">
        <v>211</v>
      </c>
      <c r="F561" s="474" t="s">
        <v>912</v>
      </c>
      <c r="G561" s="648" t="s">
        <v>1320</v>
      </c>
      <c r="H561" s="648"/>
      <c r="I561" s="648"/>
      <c r="J561" s="649">
        <v>5985.61</v>
      </c>
      <c r="K561" s="650"/>
      <c r="L561" s="651"/>
      <c r="M561" s="652">
        <f t="shared" si="8"/>
        <v>0.98124754098360656</v>
      </c>
      <c r="N561" s="653"/>
      <c r="O561" s="654"/>
    </row>
    <row r="562" spans="3:15" ht="17.100000000000001" customHeight="1">
      <c r="C562" s="476"/>
      <c r="D562" s="476"/>
      <c r="E562" s="473" t="s">
        <v>203</v>
      </c>
      <c r="F562" s="474" t="s">
        <v>202</v>
      </c>
      <c r="G562" s="648" t="s">
        <v>1321</v>
      </c>
      <c r="H562" s="648"/>
      <c r="I562" s="648"/>
      <c r="J562" s="649">
        <v>17974.29</v>
      </c>
      <c r="K562" s="650"/>
      <c r="L562" s="651"/>
      <c r="M562" s="652">
        <f t="shared" si="8"/>
        <v>0.88109264705882362</v>
      </c>
      <c r="N562" s="653"/>
      <c r="O562" s="654"/>
    </row>
    <row r="563" spans="3:15" ht="17.100000000000001" customHeight="1">
      <c r="C563" s="476"/>
      <c r="D563" s="476"/>
      <c r="E563" s="473" t="s">
        <v>201</v>
      </c>
      <c r="F563" s="474" t="s">
        <v>200</v>
      </c>
      <c r="G563" s="648" t="s">
        <v>1280</v>
      </c>
      <c r="H563" s="648"/>
      <c r="I563" s="648"/>
      <c r="J563" s="649">
        <v>2857.44</v>
      </c>
      <c r="K563" s="650"/>
      <c r="L563" s="651"/>
      <c r="M563" s="652">
        <f t="shared" si="8"/>
        <v>0.86589090909090916</v>
      </c>
      <c r="N563" s="653"/>
      <c r="O563" s="654"/>
    </row>
    <row r="564" spans="3:15" ht="17.100000000000001" customHeight="1">
      <c r="C564" s="476"/>
      <c r="D564" s="476"/>
      <c r="E564" s="473" t="s">
        <v>195</v>
      </c>
      <c r="F564" s="474" t="s">
        <v>194</v>
      </c>
      <c r="G564" s="648" t="s">
        <v>1322</v>
      </c>
      <c r="H564" s="648"/>
      <c r="I564" s="648"/>
      <c r="J564" s="649">
        <v>66475.600000000006</v>
      </c>
      <c r="K564" s="650"/>
      <c r="L564" s="651"/>
      <c r="M564" s="652">
        <f t="shared" si="8"/>
        <v>0.94694586894586907</v>
      </c>
      <c r="N564" s="653"/>
      <c r="O564" s="654"/>
    </row>
    <row r="565" spans="3:15" ht="17.100000000000001" customHeight="1">
      <c r="C565" s="476"/>
      <c r="D565" s="476"/>
      <c r="E565" s="473" t="s">
        <v>191</v>
      </c>
      <c r="F565" s="474" t="s">
        <v>190</v>
      </c>
      <c r="G565" s="648" t="s">
        <v>1323</v>
      </c>
      <c r="H565" s="648"/>
      <c r="I565" s="648"/>
      <c r="J565" s="649">
        <v>5162.3100000000004</v>
      </c>
      <c r="K565" s="650"/>
      <c r="L565" s="651"/>
      <c r="M565" s="652">
        <f t="shared" si="8"/>
        <v>0.99027623249568397</v>
      </c>
      <c r="N565" s="653"/>
      <c r="O565" s="654"/>
    </row>
    <row r="566" spans="3:15" ht="17.100000000000001" customHeight="1">
      <c r="C566" s="476"/>
      <c r="D566" s="476"/>
      <c r="E566" s="473" t="s">
        <v>181</v>
      </c>
      <c r="F566" s="474" t="s">
        <v>180</v>
      </c>
      <c r="G566" s="648" t="s">
        <v>1324</v>
      </c>
      <c r="H566" s="648"/>
      <c r="I566" s="648"/>
      <c r="J566" s="649">
        <v>3499.77</v>
      </c>
      <c r="K566" s="650"/>
      <c r="L566" s="651"/>
      <c r="M566" s="652">
        <f t="shared" si="8"/>
        <v>0.99993428571428566</v>
      </c>
      <c r="N566" s="653"/>
      <c r="O566" s="654"/>
    </row>
    <row r="567" spans="3:15" ht="17.100000000000001" customHeight="1">
      <c r="C567" s="476"/>
      <c r="D567" s="476"/>
      <c r="E567" s="473" t="s">
        <v>179</v>
      </c>
      <c r="F567" s="474" t="s">
        <v>178</v>
      </c>
      <c r="G567" s="648" t="s">
        <v>802</v>
      </c>
      <c r="H567" s="648"/>
      <c r="I567" s="648"/>
      <c r="J567" s="649">
        <v>231.8</v>
      </c>
      <c r="K567" s="650"/>
      <c r="L567" s="651"/>
      <c r="M567" s="652">
        <f t="shared" si="8"/>
        <v>0.23180000000000001</v>
      </c>
      <c r="N567" s="653"/>
      <c r="O567" s="654"/>
    </row>
    <row r="568" spans="3:15" ht="17.100000000000001" customHeight="1">
      <c r="C568" s="476"/>
      <c r="D568" s="476"/>
      <c r="E568" s="473" t="s">
        <v>177</v>
      </c>
      <c r="F568" s="474" t="s">
        <v>176</v>
      </c>
      <c r="G568" s="648" t="s">
        <v>743</v>
      </c>
      <c r="H568" s="648"/>
      <c r="I568" s="648"/>
      <c r="J568" s="649">
        <v>50</v>
      </c>
      <c r="K568" s="650"/>
      <c r="L568" s="651"/>
      <c r="M568" s="652">
        <f t="shared" si="8"/>
        <v>0.25</v>
      </c>
      <c r="N568" s="653"/>
      <c r="O568" s="654"/>
    </row>
    <row r="569" spans="3:15" ht="17.100000000000001" customHeight="1">
      <c r="C569" s="476"/>
      <c r="D569" s="476"/>
      <c r="E569" s="473" t="s">
        <v>175</v>
      </c>
      <c r="F569" s="474" t="s">
        <v>174</v>
      </c>
      <c r="G569" s="648" t="s">
        <v>1325</v>
      </c>
      <c r="H569" s="648"/>
      <c r="I569" s="648"/>
      <c r="J569" s="649">
        <v>40766.71</v>
      </c>
      <c r="K569" s="650"/>
      <c r="L569" s="651"/>
      <c r="M569" s="652">
        <f t="shared" si="8"/>
        <v>0.89597164835164833</v>
      </c>
      <c r="N569" s="653"/>
      <c r="O569" s="654"/>
    </row>
    <row r="570" spans="3:15" ht="17.100000000000001" customHeight="1">
      <c r="C570" s="476"/>
      <c r="D570" s="476"/>
      <c r="E570" s="473" t="s">
        <v>169</v>
      </c>
      <c r="F570" s="474" t="s">
        <v>921</v>
      </c>
      <c r="G570" s="648" t="s">
        <v>990</v>
      </c>
      <c r="H570" s="648"/>
      <c r="I570" s="648"/>
      <c r="J570" s="649">
        <v>3902.36</v>
      </c>
      <c r="K570" s="650"/>
      <c r="L570" s="651"/>
      <c r="M570" s="652">
        <f t="shared" si="8"/>
        <v>0.97559000000000007</v>
      </c>
      <c r="N570" s="653"/>
      <c r="O570" s="654"/>
    </row>
    <row r="571" spans="3:15" ht="17.100000000000001" customHeight="1">
      <c r="C571" s="476"/>
      <c r="D571" s="476"/>
      <c r="E571" s="473" t="s">
        <v>161</v>
      </c>
      <c r="F571" s="474" t="s">
        <v>160</v>
      </c>
      <c r="G571" s="648" t="s">
        <v>686</v>
      </c>
      <c r="H571" s="648"/>
      <c r="I571" s="648"/>
      <c r="J571" s="649">
        <v>85.4</v>
      </c>
      <c r="K571" s="650"/>
      <c r="L571" s="651"/>
      <c r="M571" s="652">
        <f t="shared" si="8"/>
        <v>0.17080000000000001</v>
      </c>
      <c r="N571" s="653"/>
      <c r="O571" s="654"/>
    </row>
    <row r="572" spans="3:15" ht="17.100000000000001" customHeight="1">
      <c r="C572" s="476"/>
      <c r="D572" s="476"/>
      <c r="E572" s="473" t="s">
        <v>155</v>
      </c>
      <c r="F572" s="474" t="s">
        <v>154</v>
      </c>
      <c r="G572" s="648" t="s">
        <v>1326</v>
      </c>
      <c r="H572" s="648"/>
      <c r="I572" s="648"/>
      <c r="J572" s="649">
        <v>4000.16</v>
      </c>
      <c r="K572" s="650"/>
      <c r="L572" s="651"/>
      <c r="M572" s="652">
        <f t="shared" si="8"/>
        <v>0.99979005248687824</v>
      </c>
      <c r="N572" s="653"/>
      <c r="O572" s="654"/>
    </row>
    <row r="573" spans="3:15" ht="17.100000000000001" customHeight="1">
      <c r="C573" s="476"/>
      <c r="D573" s="476"/>
      <c r="E573" s="473" t="s">
        <v>137</v>
      </c>
      <c r="F573" s="474" t="s">
        <v>445</v>
      </c>
      <c r="G573" s="648" t="s">
        <v>956</v>
      </c>
      <c r="H573" s="648"/>
      <c r="I573" s="648"/>
      <c r="J573" s="649">
        <v>230</v>
      </c>
      <c r="K573" s="650"/>
      <c r="L573" s="651"/>
      <c r="M573" s="652">
        <f t="shared" si="8"/>
        <v>0.15333333333333332</v>
      </c>
      <c r="N573" s="653"/>
      <c r="O573" s="654"/>
    </row>
    <row r="574" spans="3:15" ht="30.75" customHeight="1">
      <c r="C574" s="476"/>
      <c r="D574" s="476"/>
      <c r="E574" s="473" t="s">
        <v>135</v>
      </c>
      <c r="F574" s="474" t="s">
        <v>134</v>
      </c>
      <c r="G574" s="648" t="s">
        <v>802</v>
      </c>
      <c r="H574" s="648"/>
      <c r="I574" s="648"/>
      <c r="J574" s="649">
        <v>958.99</v>
      </c>
      <c r="K574" s="650"/>
      <c r="L574" s="651"/>
      <c r="M574" s="652">
        <f t="shared" si="8"/>
        <v>0.95899000000000001</v>
      </c>
      <c r="N574" s="653"/>
      <c r="O574" s="654"/>
    </row>
    <row r="575" spans="3:15" ht="17.100000000000001" customHeight="1">
      <c r="C575" s="476"/>
      <c r="D575" s="476"/>
      <c r="E575" s="473" t="s">
        <v>133</v>
      </c>
      <c r="F575" s="474" t="s">
        <v>132</v>
      </c>
      <c r="G575" s="648" t="s">
        <v>1327</v>
      </c>
      <c r="H575" s="648"/>
      <c r="I575" s="648"/>
      <c r="J575" s="649">
        <v>1408.24</v>
      </c>
      <c r="K575" s="650"/>
      <c r="L575" s="651"/>
      <c r="M575" s="652">
        <f t="shared" si="8"/>
        <v>0.97794444444444451</v>
      </c>
      <c r="N575" s="653"/>
      <c r="O575" s="654"/>
    </row>
    <row r="576" spans="3:15" ht="17.100000000000001" customHeight="1">
      <c r="C576" s="466"/>
      <c r="D576" s="492" t="s">
        <v>853</v>
      </c>
      <c r="E576" s="468"/>
      <c r="F576" s="493" t="s">
        <v>854</v>
      </c>
      <c r="G576" s="637" t="s">
        <v>1328</v>
      </c>
      <c r="H576" s="637"/>
      <c r="I576" s="637"/>
      <c r="J576" s="638">
        <v>2646336.7000000002</v>
      </c>
      <c r="K576" s="639"/>
      <c r="L576" s="640"/>
      <c r="M576" s="641">
        <f t="shared" si="8"/>
        <v>0.98108762303742569</v>
      </c>
      <c r="N576" s="642"/>
      <c r="O576" s="643"/>
    </row>
    <row r="577" spans="3:15" ht="17.100000000000001" customHeight="1">
      <c r="C577" s="476"/>
      <c r="D577" s="476"/>
      <c r="E577" s="473" t="s">
        <v>227</v>
      </c>
      <c r="F577" s="474" t="s">
        <v>909</v>
      </c>
      <c r="G577" s="648" t="s">
        <v>703</v>
      </c>
      <c r="H577" s="648"/>
      <c r="I577" s="648"/>
      <c r="J577" s="649">
        <v>1999.97</v>
      </c>
      <c r="K577" s="650"/>
      <c r="L577" s="651"/>
      <c r="M577" s="652">
        <f t="shared" si="8"/>
        <v>0.99998500000000001</v>
      </c>
      <c r="N577" s="653"/>
      <c r="O577" s="654"/>
    </row>
    <row r="578" spans="3:15" ht="17.100000000000001" customHeight="1">
      <c r="C578" s="476"/>
      <c r="D578" s="476"/>
      <c r="E578" s="473" t="s">
        <v>215</v>
      </c>
      <c r="F578" s="474" t="s">
        <v>214</v>
      </c>
      <c r="G578" s="648" t="s">
        <v>1329</v>
      </c>
      <c r="H578" s="648"/>
      <c r="I578" s="648"/>
      <c r="J578" s="649">
        <v>1511130.62</v>
      </c>
      <c r="K578" s="650"/>
      <c r="L578" s="651"/>
      <c r="M578" s="652">
        <f t="shared" si="8"/>
        <v>0.98245939497175117</v>
      </c>
      <c r="N578" s="653"/>
      <c r="O578" s="654"/>
    </row>
    <row r="579" spans="3:15" ht="17.100000000000001" customHeight="1">
      <c r="C579" s="476"/>
      <c r="D579" s="476"/>
      <c r="E579" s="473" t="s">
        <v>383</v>
      </c>
      <c r="F579" s="474" t="s">
        <v>214</v>
      </c>
      <c r="G579" s="648" t="s">
        <v>1330</v>
      </c>
      <c r="H579" s="648"/>
      <c r="I579" s="648"/>
      <c r="J579" s="649">
        <v>102918.96</v>
      </c>
      <c r="K579" s="650"/>
      <c r="L579" s="651"/>
      <c r="M579" s="652">
        <f t="shared" si="8"/>
        <v>0.99999961134484405</v>
      </c>
      <c r="N579" s="653"/>
      <c r="O579" s="654"/>
    </row>
    <row r="580" spans="3:15" ht="17.100000000000001" customHeight="1">
      <c r="C580" s="476"/>
      <c r="D580" s="476"/>
      <c r="E580" s="473" t="s">
        <v>384</v>
      </c>
      <c r="F580" s="474" t="s">
        <v>214</v>
      </c>
      <c r="G580" s="648" t="s">
        <v>1331</v>
      </c>
      <c r="H580" s="648"/>
      <c r="I580" s="648"/>
      <c r="J580" s="649">
        <v>18106.97</v>
      </c>
      <c r="K580" s="650"/>
      <c r="L580" s="651"/>
      <c r="M580" s="652">
        <f t="shared" si="8"/>
        <v>0.99999834318219483</v>
      </c>
      <c r="N580" s="653"/>
      <c r="O580" s="654"/>
    </row>
    <row r="581" spans="3:15" ht="17.100000000000001" customHeight="1">
      <c r="C581" s="476"/>
      <c r="D581" s="476"/>
      <c r="E581" s="473" t="s">
        <v>211</v>
      </c>
      <c r="F581" s="474" t="s">
        <v>912</v>
      </c>
      <c r="G581" s="648" t="s">
        <v>1332</v>
      </c>
      <c r="H581" s="648"/>
      <c r="I581" s="648"/>
      <c r="J581" s="649">
        <v>90212.26</v>
      </c>
      <c r="K581" s="650"/>
      <c r="L581" s="651"/>
      <c r="M581" s="652">
        <f t="shared" si="8"/>
        <v>0.9999917971910921</v>
      </c>
      <c r="N581" s="653"/>
      <c r="O581" s="654"/>
    </row>
    <row r="582" spans="3:15" ht="17.100000000000001" customHeight="1">
      <c r="C582" s="476"/>
      <c r="D582" s="476"/>
      <c r="E582" s="473" t="s">
        <v>385</v>
      </c>
      <c r="F582" s="474" t="s">
        <v>912</v>
      </c>
      <c r="G582" s="648" t="s">
        <v>1333</v>
      </c>
      <c r="H582" s="648"/>
      <c r="I582" s="648"/>
      <c r="J582" s="649">
        <v>6535.13</v>
      </c>
      <c r="K582" s="650"/>
      <c r="L582" s="651"/>
      <c r="M582" s="652">
        <f t="shared" si="8"/>
        <v>0.99986689106487148</v>
      </c>
      <c r="N582" s="653"/>
      <c r="O582" s="654"/>
    </row>
    <row r="583" spans="3:15" ht="17.100000000000001" customHeight="1">
      <c r="C583" s="476"/>
      <c r="D583" s="476"/>
      <c r="E583" s="473" t="s">
        <v>386</v>
      </c>
      <c r="F583" s="474" t="s">
        <v>912</v>
      </c>
      <c r="G583" s="648" t="s">
        <v>699</v>
      </c>
      <c r="H583" s="648"/>
      <c r="I583" s="648"/>
      <c r="J583" s="649">
        <v>0</v>
      </c>
      <c r="K583" s="650"/>
      <c r="L583" s="651"/>
      <c r="M583" s="652">
        <v>0</v>
      </c>
      <c r="N583" s="653"/>
      <c r="O583" s="654"/>
    </row>
    <row r="584" spans="3:15" ht="17.100000000000001" customHeight="1">
      <c r="C584" s="476"/>
      <c r="D584" s="476"/>
      <c r="E584" s="473" t="s">
        <v>203</v>
      </c>
      <c r="F584" s="474" t="s">
        <v>202</v>
      </c>
      <c r="G584" s="648" t="s">
        <v>1334</v>
      </c>
      <c r="H584" s="648"/>
      <c r="I584" s="648"/>
      <c r="J584" s="649">
        <v>236905.51</v>
      </c>
      <c r="K584" s="650"/>
      <c r="L584" s="651"/>
      <c r="M584" s="652">
        <f t="shared" ref="M584:M647" si="9">J584/G584</f>
        <v>0.97090830478188883</v>
      </c>
      <c r="N584" s="653"/>
      <c r="O584" s="654"/>
    </row>
    <row r="585" spans="3:15" ht="17.100000000000001" customHeight="1">
      <c r="C585" s="476"/>
      <c r="D585" s="476"/>
      <c r="E585" s="473" t="s">
        <v>326</v>
      </c>
      <c r="F585" s="474" t="s">
        <v>202</v>
      </c>
      <c r="G585" s="648" t="s">
        <v>1335</v>
      </c>
      <c r="H585" s="648"/>
      <c r="I585" s="648"/>
      <c r="J585" s="649">
        <v>16212.55</v>
      </c>
      <c r="K585" s="650"/>
      <c r="L585" s="651"/>
      <c r="M585" s="652">
        <f t="shared" si="9"/>
        <v>0.9999722444951582</v>
      </c>
      <c r="N585" s="653"/>
      <c r="O585" s="654"/>
    </row>
    <row r="586" spans="3:15" ht="17.100000000000001" customHeight="1">
      <c r="C586" s="476"/>
      <c r="D586" s="476"/>
      <c r="E586" s="473" t="s">
        <v>328</v>
      </c>
      <c r="F586" s="474" t="s">
        <v>202</v>
      </c>
      <c r="G586" s="648" t="s">
        <v>1336</v>
      </c>
      <c r="H586" s="648"/>
      <c r="I586" s="648"/>
      <c r="J586" s="649">
        <v>2734</v>
      </c>
      <c r="K586" s="650"/>
      <c r="L586" s="651"/>
      <c r="M586" s="652">
        <f t="shared" si="9"/>
        <v>1</v>
      </c>
      <c r="N586" s="653"/>
      <c r="O586" s="654"/>
    </row>
    <row r="587" spans="3:15" ht="17.100000000000001" customHeight="1">
      <c r="C587" s="476"/>
      <c r="D587" s="476"/>
      <c r="E587" s="473" t="s">
        <v>201</v>
      </c>
      <c r="F587" s="474" t="s">
        <v>200</v>
      </c>
      <c r="G587" s="648" t="s">
        <v>1337</v>
      </c>
      <c r="H587" s="648"/>
      <c r="I587" s="648"/>
      <c r="J587" s="649">
        <v>35672.15</v>
      </c>
      <c r="K587" s="650"/>
      <c r="L587" s="651"/>
      <c r="M587" s="652">
        <f t="shared" si="9"/>
        <v>0.88973511585563569</v>
      </c>
      <c r="N587" s="653"/>
      <c r="O587" s="654"/>
    </row>
    <row r="588" spans="3:15" ht="17.100000000000001" customHeight="1">
      <c r="C588" s="476"/>
      <c r="D588" s="476"/>
      <c r="E588" s="473" t="s">
        <v>327</v>
      </c>
      <c r="F588" s="474" t="s">
        <v>200</v>
      </c>
      <c r="G588" s="648" t="s">
        <v>1338</v>
      </c>
      <c r="H588" s="648"/>
      <c r="I588" s="648"/>
      <c r="J588" s="649">
        <v>2630.24</v>
      </c>
      <c r="K588" s="650"/>
      <c r="L588" s="651"/>
      <c r="M588" s="652">
        <f t="shared" si="9"/>
        <v>0.99971113645001897</v>
      </c>
      <c r="N588" s="653"/>
      <c r="O588" s="654"/>
    </row>
    <row r="589" spans="3:15" ht="17.100000000000001" customHeight="1">
      <c r="C589" s="476"/>
      <c r="D589" s="476"/>
      <c r="E589" s="473" t="s">
        <v>329</v>
      </c>
      <c r="F589" s="474" t="s">
        <v>200</v>
      </c>
      <c r="G589" s="648" t="s">
        <v>1339</v>
      </c>
      <c r="H589" s="648"/>
      <c r="I589" s="648"/>
      <c r="J589" s="649">
        <v>444</v>
      </c>
      <c r="K589" s="650"/>
      <c r="L589" s="651"/>
      <c r="M589" s="652">
        <f t="shared" si="9"/>
        <v>1</v>
      </c>
      <c r="N589" s="653"/>
      <c r="O589" s="654"/>
    </row>
    <row r="590" spans="3:15" ht="17.100000000000001" customHeight="1">
      <c r="C590" s="476"/>
      <c r="D590" s="476"/>
      <c r="E590" s="473" t="s">
        <v>191</v>
      </c>
      <c r="F590" s="474" t="s">
        <v>190</v>
      </c>
      <c r="G590" s="648" t="s">
        <v>1340</v>
      </c>
      <c r="H590" s="648"/>
      <c r="I590" s="648"/>
      <c r="J590" s="649">
        <v>55999.98</v>
      </c>
      <c r="K590" s="650"/>
      <c r="L590" s="651"/>
      <c r="M590" s="652">
        <f t="shared" si="9"/>
        <v>0.99999964285714293</v>
      </c>
      <c r="N590" s="653"/>
      <c r="O590" s="654"/>
    </row>
    <row r="591" spans="3:15" ht="17.100000000000001" customHeight="1">
      <c r="C591" s="476"/>
      <c r="D591" s="476"/>
      <c r="E591" s="473" t="s">
        <v>322</v>
      </c>
      <c r="F591" s="474" t="s">
        <v>190</v>
      </c>
      <c r="G591" s="648" t="s">
        <v>1341</v>
      </c>
      <c r="H591" s="648"/>
      <c r="I591" s="648"/>
      <c r="J591" s="649">
        <v>2363.4499999999998</v>
      </c>
      <c r="K591" s="650"/>
      <c r="L591" s="651"/>
      <c r="M591" s="652">
        <f t="shared" si="9"/>
        <v>0.99976734348561747</v>
      </c>
      <c r="N591" s="653"/>
      <c r="O591" s="654"/>
    </row>
    <row r="592" spans="3:15" ht="17.100000000000001" customHeight="1">
      <c r="C592" s="476"/>
      <c r="D592" s="476"/>
      <c r="E592" s="473" t="s">
        <v>181</v>
      </c>
      <c r="F592" s="474" t="s">
        <v>180</v>
      </c>
      <c r="G592" s="648" t="s">
        <v>1342</v>
      </c>
      <c r="H592" s="648"/>
      <c r="I592" s="648"/>
      <c r="J592" s="649">
        <v>81227.210000000006</v>
      </c>
      <c r="K592" s="650"/>
      <c r="L592" s="651"/>
      <c r="M592" s="652">
        <f t="shared" si="9"/>
        <v>0.91782158192090402</v>
      </c>
      <c r="N592" s="653"/>
      <c r="O592" s="654"/>
    </row>
    <row r="593" spans="3:15" ht="17.100000000000001" customHeight="1">
      <c r="C593" s="476"/>
      <c r="D593" s="476"/>
      <c r="E593" s="473" t="s">
        <v>179</v>
      </c>
      <c r="F593" s="474" t="s">
        <v>178</v>
      </c>
      <c r="G593" s="648" t="s">
        <v>1343</v>
      </c>
      <c r="H593" s="648"/>
      <c r="I593" s="648"/>
      <c r="J593" s="649">
        <v>24617.14</v>
      </c>
      <c r="K593" s="650"/>
      <c r="L593" s="651"/>
      <c r="M593" s="652">
        <f t="shared" si="9"/>
        <v>0.99608076393946754</v>
      </c>
      <c r="N593" s="653"/>
      <c r="O593" s="654"/>
    </row>
    <row r="594" spans="3:15" ht="17.100000000000001" customHeight="1">
      <c r="C594" s="476"/>
      <c r="D594" s="476"/>
      <c r="E594" s="473" t="s">
        <v>177</v>
      </c>
      <c r="F594" s="474" t="s">
        <v>176</v>
      </c>
      <c r="G594" s="648" t="s">
        <v>1344</v>
      </c>
      <c r="H594" s="648"/>
      <c r="I594" s="648"/>
      <c r="J594" s="649">
        <v>2094</v>
      </c>
      <c r="K594" s="650"/>
      <c r="L594" s="651"/>
      <c r="M594" s="652">
        <f t="shared" si="9"/>
        <v>1</v>
      </c>
      <c r="N594" s="653"/>
      <c r="O594" s="654"/>
    </row>
    <row r="595" spans="3:15" ht="17.100000000000001" customHeight="1">
      <c r="C595" s="476"/>
      <c r="D595" s="476"/>
      <c r="E595" s="473" t="s">
        <v>175</v>
      </c>
      <c r="F595" s="474" t="s">
        <v>174</v>
      </c>
      <c r="G595" s="648" t="s">
        <v>1345</v>
      </c>
      <c r="H595" s="648"/>
      <c r="I595" s="648"/>
      <c r="J595" s="649">
        <v>122652.44</v>
      </c>
      <c r="K595" s="650"/>
      <c r="L595" s="651"/>
      <c r="M595" s="652">
        <f t="shared" si="9"/>
        <v>0.96977616129669897</v>
      </c>
      <c r="N595" s="653"/>
      <c r="O595" s="654"/>
    </row>
    <row r="596" spans="3:15" ht="17.100000000000001" customHeight="1">
      <c r="C596" s="476"/>
      <c r="D596" s="476"/>
      <c r="E596" s="473" t="s">
        <v>320</v>
      </c>
      <c r="F596" s="474" t="s">
        <v>174</v>
      </c>
      <c r="G596" s="648" t="s">
        <v>1346</v>
      </c>
      <c r="H596" s="648"/>
      <c r="I596" s="648"/>
      <c r="J596" s="649">
        <v>6058.4</v>
      </c>
      <c r="K596" s="650"/>
      <c r="L596" s="651"/>
      <c r="M596" s="652">
        <f t="shared" si="9"/>
        <v>0.94529567795287872</v>
      </c>
      <c r="N596" s="653"/>
      <c r="O596" s="654"/>
    </row>
    <row r="597" spans="3:15" ht="17.100000000000001" customHeight="1">
      <c r="C597" s="476"/>
      <c r="D597" s="476"/>
      <c r="E597" s="473" t="s">
        <v>323</v>
      </c>
      <c r="F597" s="474" t="s">
        <v>174</v>
      </c>
      <c r="G597" s="648" t="s">
        <v>1347</v>
      </c>
      <c r="H597" s="648"/>
      <c r="I597" s="648"/>
      <c r="J597" s="649">
        <v>54.19</v>
      </c>
      <c r="K597" s="650"/>
      <c r="L597" s="651"/>
      <c r="M597" s="652">
        <f t="shared" si="9"/>
        <v>0.98527272727272719</v>
      </c>
      <c r="N597" s="653"/>
      <c r="O597" s="654"/>
    </row>
    <row r="598" spans="3:15" ht="17.100000000000001" customHeight="1">
      <c r="C598" s="476"/>
      <c r="D598" s="476"/>
      <c r="E598" s="473" t="s">
        <v>173</v>
      </c>
      <c r="F598" s="474" t="s">
        <v>919</v>
      </c>
      <c r="G598" s="648" t="s">
        <v>1348</v>
      </c>
      <c r="H598" s="648"/>
      <c r="I598" s="648"/>
      <c r="J598" s="649">
        <v>6300</v>
      </c>
      <c r="K598" s="650"/>
      <c r="L598" s="651"/>
      <c r="M598" s="652">
        <f t="shared" si="9"/>
        <v>1</v>
      </c>
      <c r="N598" s="653"/>
      <c r="O598" s="654"/>
    </row>
    <row r="599" spans="3:15" ht="17.100000000000001" customHeight="1">
      <c r="C599" s="476"/>
      <c r="D599" s="476"/>
      <c r="E599" s="473" t="s">
        <v>171</v>
      </c>
      <c r="F599" s="474" t="s">
        <v>920</v>
      </c>
      <c r="G599" s="648" t="s">
        <v>844</v>
      </c>
      <c r="H599" s="648"/>
      <c r="I599" s="648"/>
      <c r="J599" s="649">
        <v>335.46</v>
      </c>
      <c r="K599" s="650"/>
      <c r="L599" s="651"/>
      <c r="M599" s="652">
        <f t="shared" si="9"/>
        <v>0.95845714285714279</v>
      </c>
      <c r="N599" s="653"/>
      <c r="O599" s="654"/>
    </row>
    <row r="600" spans="3:15" ht="17.100000000000001" customHeight="1">
      <c r="C600" s="476"/>
      <c r="D600" s="476"/>
      <c r="E600" s="473" t="s">
        <v>169</v>
      </c>
      <c r="F600" s="474" t="s">
        <v>921</v>
      </c>
      <c r="G600" s="648" t="s">
        <v>1157</v>
      </c>
      <c r="H600" s="648"/>
      <c r="I600" s="648"/>
      <c r="J600" s="649">
        <v>12000</v>
      </c>
      <c r="K600" s="650"/>
      <c r="L600" s="651"/>
      <c r="M600" s="652">
        <f t="shared" si="9"/>
        <v>1</v>
      </c>
      <c r="N600" s="653"/>
      <c r="O600" s="654"/>
    </row>
    <row r="601" spans="3:15" ht="17.100000000000001" customHeight="1">
      <c r="C601" s="476"/>
      <c r="D601" s="476"/>
      <c r="E601" s="473" t="s">
        <v>161</v>
      </c>
      <c r="F601" s="474" t="s">
        <v>160</v>
      </c>
      <c r="G601" s="648" t="s">
        <v>691</v>
      </c>
      <c r="H601" s="648"/>
      <c r="I601" s="648"/>
      <c r="J601" s="649">
        <v>6767.95</v>
      </c>
      <c r="K601" s="650"/>
      <c r="L601" s="651"/>
      <c r="M601" s="652">
        <f t="shared" si="9"/>
        <v>0.96684999999999999</v>
      </c>
      <c r="N601" s="653"/>
      <c r="O601" s="654"/>
    </row>
    <row r="602" spans="3:15" ht="17.100000000000001" customHeight="1">
      <c r="C602" s="476"/>
      <c r="D602" s="476"/>
      <c r="E602" s="473" t="s">
        <v>155</v>
      </c>
      <c r="F602" s="474" t="s">
        <v>154</v>
      </c>
      <c r="G602" s="648" t="s">
        <v>1349</v>
      </c>
      <c r="H602" s="648"/>
      <c r="I602" s="648"/>
      <c r="J602" s="649">
        <v>59399.57</v>
      </c>
      <c r="K602" s="650"/>
      <c r="L602" s="651"/>
      <c r="M602" s="652">
        <f t="shared" si="9"/>
        <v>0.99999276094276091</v>
      </c>
      <c r="N602" s="653"/>
      <c r="O602" s="654"/>
    </row>
    <row r="603" spans="3:15" ht="17.100000000000001" customHeight="1">
      <c r="C603" s="476"/>
      <c r="D603" s="476"/>
      <c r="E603" s="473" t="s">
        <v>153</v>
      </c>
      <c r="F603" s="474" t="s">
        <v>152</v>
      </c>
      <c r="G603" s="648" t="s">
        <v>1350</v>
      </c>
      <c r="H603" s="648"/>
      <c r="I603" s="648"/>
      <c r="J603" s="649">
        <v>7443.92</v>
      </c>
      <c r="K603" s="650"/>
      <c r="L603" s="651"/>
      <c r="M603" s="652">
        <f t="shared" si="9"/>
        <v>0.99998925308973674</v>
      </c>
      <c r="N603" s="653"/>
      <c r="O603" s="654"/>
    </row>
    <row r="604" spans="3:15" ht="17.100000000000001" customHeight="1">
      <c r="C604" s="476"/>
      <c r="D604" s="476"/>
      <c r="E604" s="473" t="s">
        <v>147</v>
      </c>
      <c r="F604" s="474" t="s">
        <v>146</v>
      </c>
      <c r="G604" s="648" t="s">
        <v>1351</v>
      </c>
      <c r="H604" s="648"/>
      <c r="I604" s="648"/>
      <c r="J604" s="649">
        <v>276</v>
      </c>
      <c r="K604" s="650"/>
      <c r="L604" s="651"/>
      <c r="M604" s="652">
        <f t="shared" si="9"/>
        <v>1</v>
      </c>
      <c r="N604" s="653"/>
      <c r="O604" s="654"/>
    </row>
    <row r="605" spans="3:15" ht="17.100000000000001" customHeight="1">
      <c r="C605" s="476"/>
      <c r="D605" s="476"/>
      <c r="E605" s="473" t="s">
        <v>137</v>
      </c>
      <c r="F605" s="474" t="s">
        <v>445</v>
      </c>
      <c r="G605" s="648" t="s">
        <v>1352</v>
      </c>
      <c r="H605" s="648"/>
      <c r="I605" s="648"/>
      <c r="J605" s="649">
        <v>5965</v>
      </c>
      <c r="K605" s="650"/>
      <c r="L605" s="651"/>
      <c r="M605" s="652">
        <f t="shared" si="9"/>
        <v>1</v>
      </c>
      <c r="N605" s="653"/>
      <c r="O605" s="654"/>
    </row>
    <row r="606" spans="3:15" ht="26.25" customHeight="1">
      <c r="C606" s="476"/>
      <c r="D606" s="476"/>
      <c r="E606" s="473" t="s">
        <v>135</v>
      </c>
      <c r="F606" s="474" t="s">
        <v>134</v>
      </c>
      <c r="G606" s="648" t="s">
        <v>990</v>
      </c>
      <c r="H606" s="648"/>
      <c r="I606" s="648"/>
      <c r="J606" s="649">
        <v>4000</v>
      </c>
      <c r="K606" s="650"/>
      <c r="L606" s="651"/>
      <c r="M606" s="652">
        <f t="shared" si="9"/>
        <v>1</v>
      </c>
      <c r="N606" s="653"/>
      <c r="O606" s="654"/>
    </row>
    <row r="607" spans="3:15" ht="17.100000000000001" customHeight="1">
      <c r="C607" s="476"/>
      <c r="D607" s="476"/>
      <c r="E607" s="473" t="s">
        <v>133</v>
      </c>
      <c r="F607" s="474" t="s">
        <v>132</v>
      </c>
      <c r="G607" s="648" t="s">
        <v>990</v>
      </c>
      <c r="H607" s="648"/>
      <c r="I607" s="648"/>
      <c r="J607" s="649">
        <v>3999.98</v>
      </c>
      <c r="K607" s="650"/>
      <c r="L607" s="651"/>
      <c r="M607" s="652">
        <f t="shared" si="9"/>
        <v>0.99999499999999997</v>
      </c>
      <c r="N607" s="653"/>
      <c r="O607" s="654"/>
    </row>
    <row r="608" spans="3:15" ht="17.100000000000001" customHeight="1">
      <c r="C608" s="476"/>
      <c r="D608" s="476"/>
      <c r="E608" s="473" t="s">
        <v>129</v>
      </c>
      <c r="F608" s="474" t="s">
        <v>128</v>
      </c>
      <c r="G608" s="648" t="s">
        <v>1353</v>
      </c>
      <c r="H608" s="648"/>
      <c r="I608" s="648"/>
      <c r="J608" s="649">
        <v>219279.65</v>
      </c>
      <c r="K608" s="650"/>
      <c r="L608" s="651"/>
      <c r="M608" s="652">
        <f t="shared" si="9"/>
        <v>0.99672568181818177</v>
      </c>
      <c r="N608" s="653"/>
      <c r="O608" s="654"/>
    </row>
    <row r="609" spans="3:15" ht="17.100000000000001" customHeight="1">
      <c r="C609" s="466"/>
      <c r="D609" s="492" t="s">
        <v>317</v>
      </c>
      <c r="E609" s="468"/>
      <c r="F609" s="493" t="s">
        <v>240</v>
      </c>
      <c r="G609" s="637" t="s">
        <v>1354</v>
      </c>
      <c r="H609" s="637"/>
      <c r="I609" s="637"/>
      <c r="J609" s="638">
        <v>851873.65</v>
      </c>
      <c r="K609" s="639"/>
      <c r="L609" s="640"/>
      <c r="M609" s="641">
        <f t="shared" si="9"/>
        <v>0.70539546095156391</v>
      </c>
      <c r="N609" s="642"/>
      <c r="O609" s="643"/>
    </row>
    <row r="610" spans="3:15" ht="37.5" customHeight="1">
      <c r="C610" s="476"/>
      <c r="D610" s="476"/>
      <c r="E610" s="473" t="s">
        <v>34</v>
      </c>
      <c r="F610" s="474" t="s">
        <v>237</v>
      </c>
      <c r="G610" s="648" t="s">
        <v>1355</v>
      </c>
      <c r="H610" s="648"/>
      <c r="I610" s="648"/>
      <c r="J610" s="649">
        <v>11121</v>
      </c>
      <c r="K610" s="650"/>
      <c r="L610" s="651"/>
      <c r="M610" s="652">
        <f t="shared" si="9"/>
        <v>1</v>
      </c>
      <c r="N610" s="653"/>
      <c r="O610" s="654"/>
    </row>
    <row r="611" spans="3:15" ht="17.100000000000001" customHeight="1">
      <c r="C611" s="476"/>
      <c r="D611" s="476"/>
      <c r="E611" s="473" t="s">
        <v>1290</v>
      </c>
      <c r="F611" s="474" t="s">
        <v>220</v>
      </c>
      <c r="G611" s="648" t="s">
        <v>699</v>
      </c>
      <c r="H611" s="648"/>
      <c r="I611" s="648"/>
      <c r="J611" s="649">
        <v>0</v>
      </c>
      <c r="K611" s="650"/>
      <c r="L611" s="651"/>
      <c r="M611" s="652">
        <v>0</v>
      </c>
      <c r="N611" s="653"/>
      <c r="O611" s="654"/>
    </row>
    <row r="612" spans="3:15" ht="17.100000000000001" customHeight="1">
      <c r="C612" s="476"/>
      <c r="D612" s="476"/>
      <c r="E612" s="473" t="s">
        <v>383</v>
      </c>
      <c r="F612" s="474" t="s">
        <v>214</v>
      </c>
      <c r="G612" s="648" t="s">
        <v>1356</v>
      </c>
      <c r="H612" s="648"/>
      <c r="I612" s="648"/>
      <c r="J612" s="649">
        <v>63592.76</v>
      </c>
      <c r="K612" s="650"/>
      <c r="L612" s="651"/>
      <c r="M612" s="652">
        <f t="shared" si="9"/>
        <v>0.99968182604184685</v>
      </c>
      <c r="N612" s="653"/>
      <c r="O612" s="654"/>
    </row>
    <row r="613" spans="3:15" ht="17.100000000000001" customHeight="1">
      <c r="C613" s="476"/>
      <c r="D613" s="476"/>
      <c r="E613" s="473" t="s">
        <v>384</v>
      </c>
      <c r="F613" s="474" t="s">
        <v>214</v>
      </c>
      <c r="G613" s="648" t="s">
        <v>1357</v>
      </c>
      <c r="H613" s="648"/>
      <c r="I613" s="648"/>
      <c r="J613" s="649">
        <v>3366.31</v>
      </c>
      <c r="K613" s="650"/>
      <c r="L613" s="651"/>
      <c r="M613" s="652">
        <f t="shared" si="9"/>
        <v>0.99949821852731591</v>
      </c>
      <c r="N613" s="653"/>
      <c r="O613" s="654"/>
    </row>
    <row r="614" spans="3:15" ht="17.100000000000001" customHeight="1">
      <c r="C614" s="476"/>
      <c r="D614" s="476"/>
      <c r="E614" s="473" t="s">
        <v>385</v>
      </c>
      <c r="F614" s="474" t="s">
        <v>912</v>
      </c>
      <c r="G614" s="648" t="s">
        <v>1358</v>
      </c>
      <c r="H614" s="648"/>
      <c r="I614" s="648"/>
      <c r="J614" s="649">
        <v>1380.23</v>
      </c>
      <c r="K614" s="650"/>
      <c r="L614" s="651"/>
      <c r="M614" s="652">
        <f t="shared" si="9"/>
        <v>0.99944243301955105</v>
      </c>
      <c r="N614" s="653"/>
      <c r="O614" s="654"/>
    </row>
    <row r="615" spans="3:15" ht="17.100000000000001" customHeight="1">
      <c r="C615" s="476"/>
      <c r="D615" s="476"/>
      <c r="E615" s="473" t="s">
        <v>386</v>
      </c>
      <c r="F615" s="474" t="s">
        <v>912</v>
      </c>
      <c r="G615" s="648" t="s">
        <v>1359</v>
      </c>
      <c r="H615" s="648"/>
      <c r="I615" s="648"/>
      <c r="J615" s="649">
        <v>73.08</v>
      </c>
      <c r="K615" s="650"/>
      <c r="L615" s="651"/>
      <c r="M615" s="652">
        <f t="shared" si="9"/>
        <v>0.98756756756756758</v>
      </c>
      <c r="N615" s="653"/>
      <c r="O615" s="654"/>
    </row>
    <row r="616" spans="3:15" ht="17.100000000000001" customHeight="1">
      <c r="C616" s="476"/>
      <c r="D616" s="476"/>
      <c r="E616" s="473" t="s">
        <v>326</v>
      </c>
      <c r="F616" s="474" t="s">
        <v>202</v>
      </c>
      <c r="G616" s="648" t="s">
        <v>1360</v>
      </c>
      <c r="H616" s="648"/>
      <c r="I616" s="648"/>
      <c r="J616" s="649">
        <v>11677.81</v>
      </c>
      <c r="K616" s="650"/>
      <c r="L616" s="651"/>
      <c r="M616" s="652">
        <f t="shared" si="9"/>
        <v>0.99964132853963361</v>
      </c>
      <c r="N616" s="653"/>
      <c r="O616" s="654"/>
    </row>
    <row r="617" spans="3:15" ht="17.100000000000001" customHeight="1">
      <c r="C617" s="476"/>
      <c r="D617" s="476"/>
      <c r="E617" s="473" t="s">
        <v>328</v>
      </c>
      <c r="F617" s="474" t="s">
        <v>202</v>
      </c>
      <c r="G617" s="648" t="s">
        <v>1361</v>
      </c>
      <c r="H617" s="648"/>
      <c r="I617" s="648"/>
      <c r="J617" s="649">
        <v>797.91</v>
      </c>
      <c r="K617" s="650"/>
      <c r="L617" s="651"/>
      <c r="M617" s="652">
        <f t="shared" si="9"/>
        <v>0.99863579474342923</v>
      </c>
      <c r="N617" s="653"/>
      <c r="O617" s="654"/>
    </row>
    <row r="618" spans="3:15" ht="17.100000000000001" customHeight="1">
      <c r="C618" s="476"/>
      <c r="D618" s="476"/>
      <c r="E618" s="473" t="s">
        <v>327</v>
      </c>
      <c r="F618" s="474" t="s">
        <v>200</v>
      </c>
      <c r="G618" s="648" t="s">
        <v>1362</v>
      </c>
      <c r="H618" s="648"/>
      <c r="I618" s="648"/>
      <c r="J618" s="649">
        <v>1862.24</v>
      </c>
      <c r="K618" s="650"/>
      <c r="L618" s="651"/>
      <c r="M618" s="652">
        <f t="shared" si="9"/>
        <v>0.99852010723860596</v>
      </c>
      <c r="N618" s="653"/>
      <c r="O618" s="654"/>
    </row>
    <row r="619" spans="3:15" ht="17.100000000000001" customHeight="1">
      <c r="C619" s="476"/>
      <c r="D619" s="476"/>
      <c r="E619" s="473" t="s">
        <v>329</v>
      </c>
      <c r="F619" s="474" t="s">
        <v>200</v>
      </c>
      <c r="G619" s="648" t="s">
        <v>1363</v>
      </c>
      <c r="H619" s="648"/>
      <c r="I619" s="648"/>
      <c r="J619" s="649">
        <v>127.63</v>
      </c>
      <c r="K619" s="650"/>
      <c r="L619" s="651"/>
      <c r="M619" s="652">
        <f t="shared" si="9"/>
        <v>0.99710937499999996</v>
      </c>
      <c r="N619" s="653"/>
      <c r="O619" s="654"/>
    </row>
    <row r="620" spans="3:15" ht="17.100000000000001" customHeight="1">
      <c r="C620" s="476"/>
      <c r="D620" s="476"/>
      <c r="E620" s="473" t="s">
        <v>318</v>
      </c>
      <c r="F620" s="474" t="s">
        <v>194</v>
      </c>
      <c r="G620" s="648" t="s">
        <v>1364</v>
      </c>
      <c r="H620" s="648"/>
      <c r="I620" s="648"/>
      <c r="J620" s="649">
        <v>128187.95</v>
      </c>
      <c r="K620" s="650"/>
      <c r="L620" s="651"/>
      <c r="M620" s="652">
        <f t="shared" si="9"/>
        <v>0.35368047125041385</v>
      </c>
      <c r="N620" s="653"/>
      <c r="O620" s="654"/>
    </row>
    <row r="621" spans="3:15" ht="17.100000000000001" customHeight="1">
      <c r="C621" s="476"/>
      <c r="D621" s="476"/>
      <c r="E621" s="473" t="s">
        <v>321</v>
      </c>
      <c r="F621" s="474" t="s">
        <v>194</v>
      </c>
      <c r="G621" s="648" t="s">
        <v>1365</v>
      </c>
      <c r="H621" s="648"/>
      <c r="I621" s="648"/>
      <c r="J621" s="649">
        <v>19108.580000000002</v>
      </c>
      <c r="K621" s="650"/>
      <c r="L621" s="651"/>
      <c r="M621" s="652">
        <f t="shared" si="9"/>
        <v>0.31612645998080935</v>
      </c>
      <c r="N621" s="653"/>
      <c r="O621" s="654"/>
    </row>
    <row r="622" spans="3:15" ht="17.100000000000001" customHeight="1">
      <c r="C622" s="476"/>
      <c r="D622" s="476"/>
      <c r="E622" s="473" t="s">
        <v>319</v>
      </c>
      <c r="F622" s="474" t="s">
        <v>190</v>
      </c>
      <c r="G622" s="648" t="s">
        <v>1366</v>
      </c>
      <c r="H622" s="648"/>
      <c r="I622" s="648"/>
      <c r="J622" s="649">
        <v>121947.91</v>
      </c>
      <c r="K622" s="650"/>
      <c r="L622" s="651"/>
      <c r="M622" s="652">
        <f t="shared" si="9"/>
        <v>0.99922084838950209</v>
      </c>
      <c r="N622" s="653"/>
      <c r="O622" s="654"/>
    </row>
    <row r="623" spans="3:15" ht="17.100000000000001" customHeight="1">
      <c r="C623" s="476"/>
      <c r="D623" s="476"/>
      <c r="E623" s="473" t="s">
        <v>322</v>
      </c>
      <c r="F623" s="474" t="s">
        <v>190</v>
      </c>
      <c r="G623" s="648" t="s">
        <v>1367</v>
      </c>
      <c r="H623" s="648"/>
      <c r="I623" s="648"/>
      <c r="J623" s="649">
        <v>18837.37</v>
      </c>
      <c r="K623" s="650"/>
      <c r="L623" s="651"/>
      <c r="M623" s="652">
        <f t="shared" si="9"/>
        <v>0.99970121530541844</v>
      </c>
      <c r="N623" s="653"/>
      <c r="O623" s="654"/>
    </row>
    <row r="624" spans="3:15" ht="17.100000000000001" customHeight="1">
      <c r="C624" s="476"/>
      <c r="D624" s="476"/>
      <c r="E624" s="473" t="s">
        <v>389</v>
      </c>
      <c r="F624" s="474" t="s">
        <v>188</v>
      </c>
      <c r="G624" s="648" t="s">
        <v>1368</v>
      </c>
      <c r="H624" s="648"/>
      <c r="I624" s="648"/>
      <c r="J624" s="649">
        <v>6311.52</v>
      </c>
      <c r="K624" s="650"/>
      <c r="L624" s="651"/>
      <c r="M624" s="652">
        <f t="shared" si="9"/>
        <v>0.9999239543726236</v>
      </c>
      <c r="N624" s="653"/>
      <c r="O624" s="654"/>
    </row>
    <row r="625" spans="3:15" ht="17.100000000000001" customHeight="1">
      <c r="C625" s="476"/>
      <c r="D625" s="476"/>
      <c r="E625" s="473" t="s">
        <v>390</v>
      </c>
      <c r="F625" s="474" t="s">
        <v>188</v>
      </c>
      <c r="G625" s="648" t="s">
        <v>1369</v>
      </c>
      <c r="H625" s="648"/>
      <c r="I625" s="648"/>
      <c r="J625" s="649">
        <v>334.16</v>
      </c>
      <c r="K625" s="650"/>
      <c r="L625" s="651"/>
      <c r="M625" s="652">
        <f t="shared" si="9"/>
        <v>0.9974925373134329</v>
      </c>
      <c r="N625" s="653"/>
      <c r="O625" s="654"/>
    </row>
    <row r="626" spans="3:15" ht="17.100000000000001" customHeight="1">
      <c r="C626" s="476"/>
      <c r="D626" s="476"/>
      <c r="E626" s="473" t="s">
        <v>392</v>
      </c>
      <c r="F626" s="474" t="s">
        <v>184</v>
      </c>
      <c r="G626" s="648" t="s">
        <v>1370</v>
      </c>
      <c r="H626" s="648"/>
      <c r="I626" s="648"/>
      <c r="J626" s="649">
        <v>175489.08</v>
      </c>
      <c r="K626" s="650"/>
      <c r="L626" s="651"/>
      <c r="M626" s="652">
        <f t="shared" si="9"/>
        <v>0.96735633451113767</v>
      </c>
      <c r="N626" s="653"/>
      <c r="O626" s="654"/>
    </row>
    <row r="627" spans="3:15" ht="17.100000000000001" customHeight="1">
      <c r="C627" s="476"/>
      <c r="D627" s="476"/>
      <c r="E627" s="473" t="s">
        <v>393</v>
      </c>
      <c r="F627" s="474" t="s">
        <v>184</v>
      </c>
      <c r="G627" s="648" t="s">
        <v>1371</v>
      </c>
      <c r="H627" s="648"/>
      <c r="I627" s="648"/>
      <c r="J627" s="649">
        <v>30582.9</v>
      </c>
      <c r="K627" s="650"/>
      <c r="L627" s="651"/>
      <c r="M627" s="652">
        <f t="shared" si="9"/>
        <v>0.99430717211782305</v>
      </c>
      <c r="N627" s="653"/>
      <c r="O627" s="654"/>
    </row>
    <row r="628" spans="3:15" ht="17.100000000000001" customHeight="1">
      <c r="C628" s="476"/>
      <c r="D628" s="476"/>
      <c r="E628" s="473" t="s">
        <v>175</v>
      </c>
      <c r="F628" s="474" t="s">
        <v>174</v>
      </c>
      <c r="G628" s="648" t="s">
        <v>1372</v>
      </c>
      <c r="H628" s="648"/>
      <c r="I628" s="648"/>
      <c r="J628" s="649">
        <v>0</v>
      </c>
      <c r="K628" s="650"/>
      <c r="L628" s="651"/>
      <c r="M628" s="652">
        <f t="shared" si="9"/>
        <v>0</v>
      </c>
      <c r="N628" s="653"/>
      <c r="O628" s="654"/>
    </row>
    <row r="629" spans="3:15" ht="17.100000000000001" customHeight="1">
      <c r="C629" s="476"/>
      <c r="D629" s="476"/>
      <c r="E629" s="473" t="s">
        <v>320</v>
      </c>
      <c r="F629" s="474" t="s">
        <v>174</v>
      </c>
      <c r="G629" s="648" t="s">
        <v>1373</v>
      </c>
      <c r="H629" s="648"/>
      <c r="I629" s="648"/>
      <c r="J629" s="649">
        <v>159426.66</v>
      </c>
      <c r="K629" s="650"/>
      <c r="L629" s="651"/>
      <c r="M629" s="652">
        <f t="shared" si="9"/>
        <v>0.73336366270912778</v>
      </c>
      <c r="N629" s="653"/>
      <c r="O629" s="654"/>
    </row>
    <row r="630" spans="3:15" ht="17.100000000000001" customHeight="1">
      <c r="C630" s="476"/>
      <c r="D630" s="476"/>
      <c r="E630" s="473" t="s">
        <v>323</v>
      </c>
      <c r="F630" s="474" t="s">
        <v>174</v>
      </c>
      <c r="G630" s="648" t="s">
        <v>1374</v>
      </c>
      <c r="H630" s="648"/>
      <c r="I630" s="648"/>
      <c r="J630" s="649">
        <v>17872.62</v>
      </c>
      <c r="K630" s="650"/>
      <c r="L630" s="651"/>
      <c r="M630" s="652">
        <f t="shared" si="9"/>
        <v>0.73230435138900263</v>
      </c>
      <c r="N630" s="653"/>
      <c r="O630" s="654"/>
    </row>
    <row r="631" spans="3:15" ht="17.100000000000001" customHeight="1">
      <c r="C631" s="476"/>
      <c r="D631" s="476"/>
      <c r="E631" s="473" t="s">
        <v>396</v>
      </c>
      <c r="F631" s="474" t="s">
        <v>160</v>
      </c>
      <c r="G631" s="648" t="s">
        <v>1375</v>
      </c>
      <c r="H631" s="648"/>
      <c r="I631" s="648"/>
      <c r="J631" s="649">
        <v>184.05</v>
      </c>
      <c r="K631" s="650"/>
      <c r="L631" s="651"/>
      <c r="M631" s="652">
        <f t="shared" si="9"/>
        <v>0.64578947368421058</v>
      </c>
      <c r="N631" s="653"/>
      <c r="O631" s="654"/>
    </row>
    <row r="632" spans="3:15" ht="17.100000000000001" customHeight="1">
      <c r="C632" s="476"/>
      <c r="D632" s="476"/>
      <c r="E632" s="473" t="s">
        <v>397</v>
      </c>
      <c r="F632" s="474" t="s">
        <v>160</v>
      </c>
      <c r="G632" s="648" t="s">
        <v>1376</v>
      </c>
      <c r="H632" s="648"/>
      <c r="I632" s="648"/>
      <c r="J632" s="649">
        <v>9.75</v>
      </c>
      <c r="K632" s="650"/>
      <c r="L632" s="651"/>
      <c r="M632" s="652">
        <f t="shared" si="9"/>
        <v>0.65</v>
      </c>
      <c r="N632" s="653"/>
      <c r="O632" s="654"/>
    </row>
    <row r="633" spans="3:15" ht="17.100000000000001" customHeight="1">
      <c r="C633" s="476"/>
      <c r="D633" s="476"/>
      <c r="E633" s="473" t="s">
        <v>400</v>
      </c>
      <c r="F633" s="474" t="s">
        <v>156</v>
      </c>
      <c r="G633" s="648" t="s">
        <v>1377</v>
      </c>
      <c r="H633" s="648"/>
      <c r="I633" s="648"/>
      <c r="J633" s="649">
        <v>88</v>
      </c>
      <c r="K633" s="650"/>
      <c r="L633" s="651"/>
      <c r="M633" s="652">
        <f t="shared" si="9"/>
        <v>1</v>
      </c>
      <c r="N633" s="653"/>
      <c r="O633" s="654"/>
    </row>
    <row r="634" spans="3:15" ht="17.100000000000001" customHeight="1">
      <c r="C634" s="476"/>
      <c r="D634" s="476"/>
      <c r="E634" s="473" t="s">
        <v>401</v>
      </c>
      <c r="F634" s="474" t="s">
        <v>156</v>
      </c>
      <c r="G634" s="648" t="s">
        <v>1378</v>
      </c>
      <c r="H634" s="648"/>
      <c r="I634" s="648"/>
      <c r="J634" s="649">
        <v>5</v>
      </c>
      <c r="K634" s="650"/>
      <c r="L634" s="651"/>
      <c r="M634" s="652">
        <f t="shared" si="9"/>
        <v>1</v>
      </c>
      <c r="N634" s="653"/>
      <c r="O634" s="654"/>
    </row>
    <row r="635" spans="3:15" ht="17.100000000000001" customHeight="1">
      <c r="C635" s="476"/>
      <c r="D635" s="476"/>
      <c r="E635" s="473" t="s">
        <v>402</v>
      </c>
      <c r="F635" s="474" t="s">
        <v>154</v>
      </c>
      <c r="G635" s="648" t="s">
        <v>1379</v>
      </c>
      <c r="H635" s="648"/>
      <c r="I635" s="648"/>
      <c r="J635" s="649">
        <v>949.76</v>
      </c>
      <c r="K635" s="650"/>
      <c r="L635" s="651"/>
      <c r="M635" s="652">
        <f t="shared" si="9"/>
        <v>0.99974736842105261</v>
      </c>
      <c r="N635" s="653"/>
      <c r="O635" s="654"/>
    </row>
    <row r="636" spans="3:15" ht="17.100000000000001" customHeight="1">
      <c r="C636" s="476"/>
      <c r="D636" s="476"/>
      <c r="E636" s="473" t="s">
        <v>403</v>
      </c>
      <c r="F636" s="474" t="s">
        <v>154</v>
      </c>
      <c r="G636" s="648" t="s">
        <v>1380</v>
      </c>
      <c r="H636" s="648"/>
      <c r="I636" s="648"/>
      <c r="J636" s="649">
        <v>50.28</v>
      </c>
      <c r="K636" s="650"/>
      <c r="L636" s="651"/>
      <c r="M636" s="652">
        <f t="shared" si="9"/>
        <v>0.98588235294117654</v>
      </c>
      <c r="N636" s="653"/>
      <c r="O636" s="654"/>
    </row>
    <row r="637" spans="3:15" ht="17.100000000000001" customHeight="1">
      <c r="C637" s="476"/>
      <c r="D637" s="476"/>
      <c r="E637" s="473" t="s">
        <v>1381</v>
      </c>
      <c r="F637" s="474" t="s">
        <v>445</v>
      </c>
      <c r="G637" s="648" t="s">
        <v>699</v>
      </c>
      <c r="H637" s="648"/>
      <c r="I637" s="648"/>
      <c r="J637" s="649">
        <v>0</v>
      </c>
      <c r="K637" s="650"/>
      <c r="L637" s="651"/>
      <c r="M637" s="652">
        <v>0</v>
      </c>
      <c r="N637" s="653"/>
      <c r="O637" s="654"/>
    </row>
    <row r="638" spans="3:15" ht="17.100000000000001" customHeight="1">
      <c r="C638" s="476"/>
      <c r="D638" s="476"/>
      <c r="E638" s="473" t="s">
        <v>1382</v>
      </c>
      <c r="F638" s="474" t="s">
        <v>445</v>
      </c>
      <c r="G638" s="648" t="s">
        <v>699</v>
      </c>
      <c r="H638" s="648"/>
      <c r="I638" s="648"/>
      <c r="J638" s="649">
        <v>0</v>
      </c>
      <c r="K638" s="650"/>
      <c r="L638" s="651"/>
      <c r="M638" s="652">
        <v>0</v>
      </c>
      <c r="N638" s="653"/>
      <c r="O638" s="654"/>
    </row>
    <row r="639" spans="3:15" ht="28.5" customHeight="1">
      <c r="C639" s="476"/>
      <c r="D639" s="476"/>
      <c r="E639" s="473" t="s">
        <v>405</v>
      </c>
      <c r="F639" s="474" t="s">
        <v>134</v>
      </c>
      <c r="G639" s="648" t="s">
        <v>1383</v>
      </c>
      <c r="H639" s="648"/>
      <c r="I639" s="648"/>
      <c r="J639" s="649">
        <v>14961.29</v>
      </c>
      <c r="K639" s="650"/>
      <c r="L639" s="651"/>
      <c r="M639" s="652">
        <f t="shared" si="9"/>
        <v>0.97639430920837966</v>
      </c>
      <c r="N639" s="653"/>
      <c r="O639" s="654"/>
    </row>
    <row r="640" spans="3:15" ht="28.5" customHeight="1">
      <c r="C640" s="476"/>
      <c r="D640" s="476"/>
      <c r="E640" s="473" t="s">
        <v>406</v>
      </c>
      <c r="F640" s="474" t="s">
        <v>134</v>
      </c>
      <c r="G640" s="648" t="s">
        <v>1384</v>
      </c>
      <c r="H640" s="648"/>
      <c r="I640" s="648"/>
      <c r="J640" s="649">
        <v>2583.27</v>
      </c>
      <c r="K640" s="650"/>
      <c r="L640" s="651"/>
      <c r="M640" s="652">
        <f t="shared" si="9"/>
        <v>0.97555513595166166</v>
      </c>
      <c r="N640" s="653"/>
      <c r="O640" s="654"/>
    </row>
    <row r="641" spans="3:15" ht="17.100000000000001" customHeight="1">
      <c r="C641" s="476"/>
      <c r="D641" s="476"/>
      <c r="E641" s="473" t="s">
        <v>408</v>
      </c>
      <c r="F641" s="474" t="s">
        <v>132</v>
      </c>
      <c r="G641" s="648" t="s">
        <v>1385</v>
      </c>
      <c r="H641" s="648"/>
      <c r="I641" s="648"/>
      <c r="J641" s="649">
        <v>45453.65</v>
      </c>
      <c r="K641" s="650"/>
      <c r="L641" s="651"/>
      <c r="M641" s="652">
        <f t="shared" si="9"/>
        <v>0.97956230334899363</v>
      </c>
      <c r="N641" s="653"/>
      <c r="O641" s="654"/>
    </row>
    <row r="642" spans="3:15" ht="17.100000000000001" customHeight="1">
      <c r="C642" s="476"/>
      <c r="D642" s="476"/>
      <c r="E642" s="473" t="s">
        <v>409</v>
      </c>
      <c r="F642" s="474" t="s">
        <v>132</v>
      </c>
      <c r="G642" s="648" t="s">
        <v>1386</v>
      </c>
      <c r="H642" s="648"/>
      <c r="I642" s="648"/>
      <c r="J642" s="649">
        <v>6540.88</v>
      </c>
      <c r="K642" s="650"/>
      <c r="L642" s="651"/>
      <c r="M642" s="652">
        <f t="shared" si="9"/>
        <v>0.96916283893910216</v>
      </c>
      <c r="N642" s="653"/>
      <c r="O642" s="654"/>
    </row>
    <row r="643" spans="3:15" ht="17.100000000000001" customHeight="1">
      <c r="C643" s="476"/>
      <c r="D643" s="476"/>
      <c r="E643" s="473" t="s">
        <v>412</v>
      </c>
      <c r="F643" s="474" t="s">
        <v>126</v>
      </c>
      <c r="G643" s="648" t="s">
        <v>869</v>
      </c>
      <c r="H643" s="648"/>
      <c r="I643" s="648"/>
      <c r="J643" s="649">
        <v>8719.2099999999991</v>
      </c>
      <c r="K643" s="650"/>
      <c r="L643" s="651"/>
      <c r="M643" s="652">
        <f t="shared" si="9"/>
        <v>0.99990940366972469</v>
      </c>
      <c r="N643" s="653"/>
      <c r="O643" s="654"/>
    </row>
    <row r="644" spans="3:15" ht="17.100000000000001" customHeight="1">
      <c r="C644" s="476"/>
      <c r="D644" s="476"/>
      <c r="E644" s="473" t="s">
        <v>413</v>
      </c>
      <c r="F644" s="474" t="s">
        <v>126</v>
      </c>
      <c r="G644" s="648" t="s">
        <v>1387</v>
      </c>
      <c r="H644" s="648"/>
      <c r="I644" s="648"/>
      <c r="J644" s="649">
        <v>230.79</v>
      </c>
      <c r="K644" s="650"/>
      <c r="L644" s="651"/>
      <c r="M644" s="652">
        <f t="shared" si="9"/>
        <v>0.99909090909090903</v>
      </c>
      <c r="N644" s="653"/>
      <c r="O644" s="654"/>
    </row>
    <row r="645" spans="3:15" ht="17.100000000000001" customHeight="1">
      <c r="C645" s="490" t="s">
        <v>437</v>
      </c>
      <c r="D645" s="490"/>
      <c r="E645" s="490"/>
      <c r="F645" s="491" t="s">
        <v>88</v>
      </c>
      <c r="G645" s="633" t="s">
        <v>1388</v>
      </c>
      <c r="H645" s="633"/>
      <c r="I645" s="633"/>
      <c r="J645" s="634">
        <v>5637396.7800000003</v>
      </c>
      <c r="K645" s="635"/>
      <c r="L645" s="636"/>
      <c r="M645" s="658">
        <f t="shared" si="9"/>
        <v>0.9623702961423396</v>
      </c>
      <c r="N645" s="659"/>
      <c r="O645" s="660"/>
    </row>
    <row r="646" spans="3:15" ht="17.100000000000001" customHeight="1">
      <c r="C646" s="466"/>
      <c r="D646" s="492" t="s">
        <v>1389</v>
      </c>
      <c r="E646" s="468"/>
      <c r="F646" s="493" t="s">
        <v>1390</v>
      </c>
      <c r="G646" s="637" t="s">
        <v>1391</v>
      </c>
      <c r="H646" s="637"/>
      <c r="I646" s="637"/>
      <c r="J646" s="638">
        <v>186040.99</v>
      </c>
      <c r="K646" s="639"/>
      <c r="L646" s="640"/>
      <c r="M646" s="641">
        <f t="shared" si="9"/>
        <v>0.96795520291363157</v>
      </c>
      <c r="N646" s="642"/>
      <c r="O646" s="643"/>
    </row>
    <row r="647" spans="3:15" ht="17.100000000000001" customHeight="1">
      <c r="C647" s="476"/>
      <c r="D647" s="476"/>
      <c r="E647" s="473" t="s">
        <v>227</v>
      </c>
      <c r="F647" s="474" t="s">
        <v>909</v>
      </c>
      <c r="G647" s="648" t="s">
        <v>1392</v>
      </c>
      <c r="H647" s="648"/>
      <c r="I647" s="648"/>
      <c r="J647" s="649">
        <v>7800</v>
      </c>
      <c r="K647" s="650"/>
      <c r="L647" s="651"/>
      <c r="M647" s="652">
        <f t="shared" si="9"/>
        <v>1</v>
      </c>
      <c r="N647" s="653"/>
      <c r="O647" s="654"/>
    </row>
    <row r="648" spans="3:15" ht="17.100000000000001" customHeight="1">
      <c r="C648" s="476"/>
      <c r="D648" s="476"/>
      <c r="E648" s="473" t="s">
        <v>215</v>
      </c>
      <c r="F648" s="474" t="s">
        <v>214</v>
      </c>
      <c r="G648" s="648" t="s">
        <v>1393</v>
      </c>
      <c r="H648" s="648"/>
      <c r="I648" s="648"/>
      <c r="J648" s="649">
        <v>94778.1</v>
      </c>
      <c r="K648" s="650"/>
      <c r="L648" s="651"/>
      <c r="M648" s="652">
        <f t="shared" ref="M648:M711" si="10">J648/G648</f>
        <v>0.98012512926577045</v>
      </c>
      <c r="N648" s="653"/>
      <c r="O648" s="654"/>
    </row>
    <row r="649" spans="3:15" ht="17.100000000000001" customHeight="1">
      <c r="C649" s="476"/>
      <c r="D649" s="476"/>
      <c r="E649" s="473" t="s">
        <v>211</v>
      </c>
      <c r="F649" s="474" t="s">
        <v>912</v>
      </c>
      <c r="G649" s="648" t="s">
        <v>691</v>
      </c>
      <c r="H649" s="648"/>
      <c r="I649" s="648"/>
      <c r="J649" s="649">
        <v>6838.5</v>
      </c>
      <c r="K649" s="650"/>
      <c r="L649" s="651"/>
      <c r="M649" s="652">
        <f t="shared" si="10"/>
        <v>0.97692857142857148</v>
      </c>
      <c r="N649" s="653"/>
      <c r="O649" s="654"/>
    </row>
    <row r="650" spans="3:15" ht="17.100000000000001" customHeight="1">
      <c r="C650" s="476"/>
      <c r="D650" s="476"/>
      <c r="E650" s="473" t="s">
        <v>203</v>
      </c>
      <c r="F650" s="474" t="s">
        <v>202</v>
      </c>
      <c r="G650" s="648" t="s">
        <v>1053</v>
      </c>
      <c r="H650" s="648"/>
      <c r="I650" s="648"/>
      <c r="J650" s="649">
        <v>16213.83</v>
      </c>
      <c r="K650" s="650"/>
      <c r="L650" s="651"/>
      <c r="M650" s="652">
        <f t="shared" si="10"/>
        <v>0.95939822485207105</v>
      </c>
      <c r="N650" s="653"/>
      <c r="O650" s="654"/>
    </row>
    <row r="651" spans="3:15" ht="17.100000000000001" customHeight="1">
      <c r="C651" s="476"/>
      <c r="D651" s="476"/>
      <c r="E651" s="473" t="s">
        <v>201</v>
      </c>
      <c r="F651" s="474" t="s">
        <v>200</v>
      </c>
      <c r="G651" s="648" t="s">
        <v>1096</v>
      </c>
      <c r="H651" s="648"/>
      <c r="I651" s="648"/>
      <c r="J651" s="649">
        <v>2587.19</v>
      </c>
      <c r="K651" s="650"/>
      <c r="L651" s="651"/>
      <c r="M651" s="652">
        <f t="shared" si="10"/>
        <v>0.89213448275862073</v>
      </c>
      <c r="N651" s="653"/>
      <c r="O651" s="654"/>
    </row>
    <row r="652" spans="3:15" ht="17.100000000000001" customHeight="1">
      <c r="C652" s="476"/>
      <c r="D652" s="476"/>
      <c r="E652" s="473" t="s">
        <v>191</v>
      </c>
      <c r="F652" s="474" t="s">
        <v>190</v>
      </c>
      <c r="G652" s="648" t="s">
        <v>1394</v>
      </c>
      <c r="H652" s="648"/>
      <c r="I652" s="648"/>
      <c r="J652" s="649">
        <v>10200</v>
      </c>
      <c r="K652" s="650"/>
      <c r="L652" s="651"/>
      <c r="M652" s="652">
        <f t="shared" si="10"/>
        <v>1</v>
      </c>
      <c r="N652" s="653"/>
      <c r="O652" s="654"/>
    </row>
    <row r="653" spans="3:15" ht="17.100000000000001" customHeight="1">
      <c r="C653" s="476"/>
      <c r="D653" s="476"/>
      <c r="E653" s="473" t="s">
        <v>181</v>
      </c>
      <c r="F653" s="474" t="s">
        <v>180</v>
      </c>
      <c r="G653" s="648" t="s">
        <v>1395</v>
      </c>
      <c r="H653" s="648"/>
      <c r="I653" s="648"/>
      <c r="J653" s="649">
        <v>32724.95</v>
      </c>
      <c r="K653" s="650"/>
      <c r="L653" s="651"/>
      <c r="M653" s="652">
        <f t="shared" si="10"/>
        <v>0.914104748603352</v>
      </c>
      <c r="N653" s="653"/>
      <c r="O653" s="654"/>
    </row>
    <row r="654" spans="3:15" ht="17.100000000000001" customHeight="1">
      <c r="C654" s="476"/>
      <c r="D654" s="476"/>
      <c r="E654" s="473" t="s">
        <v>179</v>
      </c>
      <c r="F654" s="474" t="s">
        <v>178</v>
      </c>
      <c r="G654" s="648" t="s">
        <v>1170</v>
      </c>
      <c r="H654" s="648"/>
      <c r="I654" s="648"/>
      <c r="J654" s="649">
        <v>2199.15</v>
      </c>
      <c r="K654" s="650"/>
      <c r="L654" s="651"/>
      <c r="M654" s="652">
        <f t="shared" si="10"/>
        <v>0.99961363636363643</v>
      </c>
      <c r="N654" s="653"/>
      <c r="O654" s="654"/>
    </row>
    <row r="655" spans="3:15" ht="17.100000000000001" customHeight="1">
      <c r="C655" s="476"/>
      <c r="D655" s="476"/>
      <c r="E655" s="473" t="s">
        <v>175</v>
      </c>
      <c r="F655" s="474" t="s">
        <v>174</v>
      </c>
      <c r="G655" s="648" t="s">
        <v>990</v>
      </c>
      <c r="H655" s="648"/>
      <c r="I655" s="648"/>
      <c r="J655" s="649">
        <v>4000</v>
      </c>
      <c r="K655" s="650"/>
      <c r="L655" s="651"/>
      <c r="M655" s="652">
        <f t="shared" si="10"/>
        <v>1</v>
      </c>
      <c r="N655" s="653"/>
      <c r="O655" s="654"/>
    </row>
    <row r="656" spans="3:15" ht="17.100000000000001" customHeight="1">
      <c r="C656" s="476"/>
      <c r="D656" s="476"/>
      <c r="E656" s="473" t="s">
        <v>173</v>
      </c>
      <c r="F656" s="474" t="s">
        <v>919</v>
      </c>
      <c r="G656" s="648" t="s">
        <v>882</v>
      </c>
      <c r="H656" s="648"/>
      <c r="I656" s="648"/>
      <c r="J656" s="649">
        <v>300</v>
      </c>
      <c r="K656" s="650"/>
      <c r="L656" s="651"/>
      <c r="M656" s="652">
        <f t="shared" si="10"/>
        <v>1</v>
      </c>
      <c r="N656" s="653"/>
      <c r="O656" s="654"/>
    </row>
    <row r="657" spans="3:15" ht="17.100000000000001" customHeight="1">
      <c r="C657" s="476"/>
      <c r="D657" s="476"/>
      <c r="E657" s="473" t="s">
        <v>169</v>
      </c>
      <c r="F657" s="474" t="s">
        <v>921</v>
      </c>
      <c r="G657" s="648" t="s">
        <v>686</v>
      </c>
      <c r="H657" s="648"/>
      <c r="I657" s="648"/>
      <c r="J657" s="649">
        <v>500</v>
      </c>
      <c r="K657" s="650"/>
      <c r="L657" s="651"/>
      <c r="M657" s="652">
        <f t="shared" si="10"/>
        <v>1</v>
      </c>
      <c r="N657" s="653"/>
      <c r="O657" s="654"/>
    </row>
    <row r="658" spans="3:15" ht="17.100000000000001" customHeight="1">
      <c r="C658" s="476"/>
      <c r="D658" s="476"/>
      <c r="E658" s="473" t="s">
        <v>161</v>
      </c>
      <c r="F658" s="474" t="s">
        <v>160</v>
      </c>
      <c r="G658" s="648" t="s">
        <v>784</v>
      </c>
      <c r="H658" s="648"/>
      <c r="I658" s="648"/>
      <c r="J658" s="649">
        <v>400</v>
      </c>
      <c r="K658" s="650"/>
      <c r="L658" s="651"/>
      <c r="M658" s="652">
        <f t="shared" si="10"/>
        <v>1</v>
      </c>
      <c r="N658" s="653"/>
      <c r="O658" s="654"/>
    </row>
    <row r="659" spans="3:15" ht="17.100000000000001" customHeight="1">
      <c r="C659" s="476"/>
      <c r="D659" s="476"/>
      <c r="E659" s="473" t="s">
        <v>155</v>
      </c>
      <c r="F659" s="474" t="s">
        <v>154</v>
      </c>
      <c r="G659" s="648" t="s">
        <v>1003</v>
      </c>
      <c r="H659" s="648"/>
      <c r="I659" s="648"/>
      <c r="J659" s="649">
        <v>5700</v>
      </c>
      <c r="K659" s="650"/>
      <c r="L659" s="651"/>
      <c r="M659" s="652">
        <f t="shared" si="10"/>
        <v>1</v>
      </c>
      <c r="N659" s="653"/>
      <c r="O659" s="654"/>
    </row>
    <row r="660" spans="3:15" ht="17.100000000000001" customHeight="1">
      <c r="C660" s="476"/>
      <c r="D660" s="476"/>
      <c r="E660" s="473" t="s">
        <v>137</v>
      </c>
      <c r="F660" s="474" t="s">
        <v>445</v>
      </c>
      <c r="G660" s="648" t="s">
        <v>706</v>
      </c>
      <c r="H660" s="648"/>
      <c r="I660" s="648"/>
      <c r="J660" s="649">
        <v>600</v>
      </c>
      <c r="K660" s="650"/>
      <c r="L660" s="651"/>
      <c r="M660" s="652">
        <f t="shared" si="10"/>
        <v>1</v>
      </c>
      <c r="N660" s="653"/>
      <c r="O660" s="654"/>
    </row>
    <row r="661" spans="3:15" ht="30" customHeight="1">
      <c r="C661" s="476"/>
      <c r="D661" s="476"/>
      <c r="E661" s="473" t="s">
        <v>135</v>
      </c>
      <c r="F661" s="474" t="s">
        <v>134</v>
      </c>
      <c r="G661" s="648" t="s">
        <v>692</v>
      </c>
      <c r="H661" s="648"/>
      <c r="I661" s="648"/>
      <c r="J661" s="649">
        <v>699.27</v>
      </c>
      <c r="K661" s="650"/>
      <c r="L661" s="651"/>
      <c r="M661" s="652">
        <f t="shared" si="10"/>
        <v>0.99895714285714288</v>
      </c>
      <c r="N661" s="653"/>
      <c r="O661" s="654"/>
    </row>
    <row r="662" spans="3:15" ht="17.100000000000001" customHeight="1">
      <c r="C662" s="476"/>
      <c r="D662" s="476"/>
      <c r="E662" s="473" t="s">
        <v>133</v>
      </c>
      <c r="F662" s="474" t="s">
        <v>132</v>
      </c>
      <c r="G662" s="648" t="s">
        <v>686</v>
      </c>
      <c r="H662" s="648"/>
      <c r="I662" s="648"/>
      <c r="J662" s="649">
        <v>500</v>
      </c>
      <c r="K662" s="650"/>
      <c r="L662" s="651"/>
      <c r="M662" s="652">
        <f t="shared" si="10"/>
        <v>1</v>
      </c>
      <c r="N662" s="653"/>
      <c r="O662" s="654"/>
    </row>
    <row r="663" spans="3:15" ht="17.100000000000001" customHeight="1">
      <c r="C663" s="466"/>
      <c r="D663" s="492" t="s">
        <v>1396</v>
      </c>
      <c r="E663" s="468"/>
      <c r="F663" s="493" t="s">
        <v>244</v>
      </c>
      <c r="G663" s="637" t="s">
        <v>1397</v>
      </c>
      <c r="H663" s="637"/>
      <c r="I663" s="637"/>
      <c r="J663" s="638">
        <v>460000</v>
      </c>
      <c r="K663" s="639"/>
      <c r="L663" s="640"/>
      <c r="M663" s="641">
        <f t="shared" si="10"/>
        <v>1</v>
      </c>
      <c r="N663" s="642"/>
      <c r="O663" s="643"/>
    </row>
    <row r="664" spans="3:15" ht="20.100000000000001" customHeight="1">
      <c r="C664" s="476"/>
      <c r="D664" s="476"/>
      <c r="E664" s="473" t="s">
        <v>235</v>
      </c>
      <c r="F664" s="474" t="s">
        <v>234</v>
      </c>
      <c r="G664" s="648" t="s">
        <v>1397</v>
      </c>
      <c r="H664" s="648"/>
      <c r="I664" s="648"/>
      <c r="J664" s="649">
        <v>460000</v>
      </c>
      <c r="K664" s="650"/>
      <c r="L664" s="651"/>
      <c r="M664" s="652">
        <f t="shared" si="10"/>
        <v>1</v>
      </c>
      <c r="N664" s="653"/>
      <c r="O664" s="654"/>
    </row>
    <row r="665" spans="3:15" ht="17.100000000000001" customHeight="1">
      <c r="C665" s="466"/>
      <c r="D665" s="492" t="s">
        <v>872</v>
      </c>
      <c r="E665" s="468"/>
      <c r="F665" s="493" t="s">
        <v>873</v>
      </c>
      <c r="G665" s="637" t="s">
        <v>1398</v>
      </c>
      <c r="H665" s="637"/>
      <c r="I665" s="637"/>
      <c r="J665" s="638">
        <v>1027491.36</v>
      </c>
      <c r="K665" s="639"/>
      <c r="L665" s="640"/>
      <c r="M665" s="641">
        <f t="shared" si="10"/>
        <v>0.97171400443162048</v>
      </c>
      <c r="N665" s="642"/>
      <c r="O665" s="643"/>
    </row>
    <row r="666" spans="3:15" ht="17.100000000000001" customHeight="1">
      <c r="C666" s="476"/>
      <c r="D666" s="476"/>
      <c r="E666" s="473" t="s">
        <v>227</v>
      </c>
      <c r="F666" s="474" t="s">
        <v>909</v>
      </c>
      <c r="G666" s="648" t="s">
        <v>1399</v>
      </c>
      <c r="H666" s="648"/>
      <c r="I666" s="648"/>
      <c r="J666" s="649">
        <v>1720.99</v>
      </c>
      <c r="K666" s="650"/>
      <c r="L666" s="651"/>
      <c r="M666" s="652">
        <f t="shared" si="10"/>
        <v>0.95610555555555554</v>
      </c>
      <c r="N666" s="653"/>
      <c r="O666" s="654"/>
    </row>
    <row r="667" spans="3:15" ht="17.100000000000001" customHeight="1">
      <c r="C667" s="476"/>
      <c r="D667" s="476"/>
      <c r="E667" s="473" t="s">
        <v>215</v>
      </c>
      <c r="F667" s="474" t="s">
        <v>214</v>
      </c>
      <c r="G667" s="648" t="s">
        <v>1400</v>
      </c>
      <c r="H667" s="648"/>
      <c r="I667" s="648"/>
      <c r="J667" s="649">
        <v>685374.96</v>
      </c>
      <c r="K667" s="650"/>
      <c r="L667" s="651"/>
      <c r="M667" s="652">
        <f t="shared" si="10"/>
        <v>0.99972863100438902</v>
      </c>
      <c r="N667" s="653"/>
      <c r="O667" s="654"/>
    </row>
    <row r="668" spans="3:15" ht="17.100000000000001" customHeight="1">
      <c r="C668" s="476"/>
      <c r="D668" s="476"/>
      <c r="E668" s="473" t="s">
        <v>211</v>
      </c>
      <c r="F668" s="474" t="s">
        <v>912</v>
      </c>
      <c r="G668" s="648" t="s">
        <v>888</v>
      </c>
      <c r="H668" s="648"/>
      <c r="I668" s="648"/>
      <c r="J668" s="649">
        <v>48361.55</v>
      </c>
      <c r="K668" s="650"/>
      <c r="L668" s="651"/>
      <c r="M668" s="652">
        <f t="shared" si="10"/>
        <v>0.96723100000000006</v>
      </c>
      <c r="N668" s="653"/>
      <c r="O668" s="654"/>
    </row>
    <row r="669" spans="3:15" ht="17.100000000000001" customHeight="1">
      <c r="C669" s="476"/>
      <c r="D669" s="476"/>
      <c r="E669" s="473" t="s">
        <v>203</v>
      </c>
      <c r="F669" s="474" t="s">
        <v>202</v>
      </c>
      <c r="G669" s="648" t="s">
        <v>1401</v>
      </c>
      <c r="H669" s="648"/>
      <c r="I669" s="648"/>
      <c r="J669" s="649">
        <v>107437.95</v>
      </c>
      <c r="K669" s="650"/>
      <c r="L669" s="651"/>
      <c r="M669" s="652">
        <f t="shared" si="10"/>
        <v>0.82644576923076918</v>
      </c>
      <c r="N669" s="653"/>
      <c r="O669" s="654"/>
    </row>
    <row r="670" spans="3:15" ht="17.100000000000001" customHeight="1">
      <c r="C670" s="476"/>
      <c r="D670" s="476"/>
      <c r="E670" s="473" t="s">
        <v>201</v>
      </c>
      <c r="F670" s="474" t="s">
        <v>200</v>
      </c>
      <c r="G670" s="648" t="s">
        <v>1237</v>
      </c>
      <c r="H670" s="648"/>
      <c r="I670" s="648"/>
      <c r="J670" s="649">
        <v>18885.580000000002</v>
      </c>
      <c r="K670" s="650"/>
      <c r="L670" s="651"/>
      <c r="M670" s="652">
        <f t="shared" si="10"/>
        <v>0.94427900000000009</v>
      </c>
      <c r="N670" s="653"/>
      <c r="O670" s="654"/>
    </row>
    <row r="671" spans="3:15" ht="17.100000000000001" customHeight="1">
      <c r="C671" s="476"/>
      <c r="D671" s="476"/>
      <c r="E671" s="473" t="s">
        <v>195</v>
      </c>
      <c r="F671" s="474" t="s">
        <v>194</v>
      </c>
      <c r="G671" s="648" t="s">
        <v>1402</v>
      </c>
      <c r="H671" s="648"/>
      <c r="I671" s="648"/>
      <c r="J671" s="649">
        <v>9603.14</v>
      </c>
      <c r="K671" s="650"/>
      <c r="L671" s="651"/>
      <c r="M671" s="652">
        <f t="shared" si="10"/>
        <v>0.95080594059405932</v>
      </c>
      <c r="N671" s="653"/>
      <c r="O671" s="654"/>
    </row>
    <row r="672" spans="3:15" ht="17.100000000000001" customHeight="1">
      <c r="C672" s="476"/>
      <c r="D672" s="476"/>
      <c r="E672" s="473" t="s">
        <v>191</v>
      </c>
      <c r="F672" s="474" t="s">
        <v>190</v>
      </c>
      <c r="G672" s="648" t="s">
        <v>1403</v>
      </c>
      <c r="H672" s="648"/>
      <c r="I672" s="648"/>
      <c r="J672" s="649">
        <v>45040</v>
      </c>
      <c r="K672" s="650"/>
      <c r="L672" s="651"/>
      <c r="M672" s="652">
        <f t="shared" si="10"/>
        <v>1</v>
      </c>
      <c r="N672" s="653"/>
      <c r="O672" s="654"/>
    </row>
    <row r="673" spans="3:15" ht="17.100000000000001" customHeight="1">
      <c r="C673" s="476"/>
      <c r="D673" s="476"/>
      <c r="E673" s="473" t="s">
        <v>187</v>
      </c>
      <c r="F673" s="474" t="s">
        <v>1091</v>
      </c>
      <c r="G673" s="648" t="s">
        <v>956</v>
      </c>
      <c r="H673" s="648"/>
      <c r="I673" s="648"/>
      <c r="J673" s="649">
        <v>1460.5</v>
      </c>
      <c r="K673" s="650"/>
      <c r="L673" s="651"/>
      <c r="M673" s="652">
        <f t="shared" si="10"/>
        <v>0.97366666666666668</v>
      </c>
      <c r="N673" s="653"/>
      <c r="O673" s="654"/>
    </row>
    <row r="674" spans="3:15" ht="17.100000000000001" customHeight="1">
      <c r="C674" s="476"/>
      <c r="D674" s="476"/>
      <c r="E674" s="473" t="s">
        <v>185</v>
      </c>
      <c r="F674" s="474" t="s">
        <v>184</v>
      </c>
      <c r="G674" s="648" t="s">
        <v>1348</v>
      </c>
      <c r="H674" s="648"/>
      <c r="I674" s="648"/>
      <c r="J674" s="649">
        <v>6300</v>
      </c>
      <c r="K674" s="650"/>
      <c r="L674" s="651"/>
      <c r="M674" s="652">
        <f t="shared" si="10"/>
        <v>1</v>
      </c>
      <c r="N674" s="653"/>
      <c r="O674" s="654"/>
    </row>
    <row r="675" spans="3:15" ht="17.100000000000001" customHeight="1">
      <c r="C675" s="476"/>
      <c r="D675" s="476"/>
      <c r="E675" s="473" t="s">
        <v>181</v>
      </c>
      <c r="F675" s="474" t="s">
        <v>180</v>
      </c>
      <c r="G675" s="648" t="s">
        <v>1404</v>
      </c>
      <c r="H675" s="648"/>
      <c r="I675" s="648"/>
      <c r="J675" s="649">
        <v>22425.67</v>
      </c>
      <c r="K675" s="650"/>
      <c r="L675" s="651"/>
      <c r="M675" s="652">
        <f t="shared" si="10"/>
        <v>0.99669644444444438</v>
      </c>
      <c r="N675" s="653"/>
      <c r="O675" s="654"/>
    </row>
    <row r="676" spans="3:15" ht="17.100000000000001" customHeight="1">
      <c r="C676" s="476"/>
      <c r="D676" s="476"/>
      <c r="E676" s="473" t="s">
        <v>179</v>
      </c>
      <c r="F676" s="474" t="s">
        <v>178</v>
      </c>
      <c r="G676" s="648" t="s">
        <v>990</v>
      </c>
      <c r="H676" s="648"/>
      <c r="I676" s="648"/>
      <c r="J676" s="649">
        <v>3760.43</v>
      </c>
      <c r="K676" s="650"/>
      <c r="L676" s="651"/>
      <c r="M676" s="652">
        <f t="shared" si="10"/>
        <v>0.94010749999999998</v>
      </c>
      <c r="N676" s="653"/>
      <c r="O676" s="654"/>
    </row>
    <row r="677" spans="3:15" ht="17.100000000000001" customHeight="1">
      <c r="C677" s="476"/>
      <c r="D677" s="476"/>
      <c r="E677" s="473" t="s">
        <v>177</v>
      </c>
      <c r="F677" s="474" t="s">
        <v>176</v>
      </c>
      <c r="G677" s="648" t="s">
        <v>932</v>
      </c>
      <c r="H677" s="648"/>
      <c r="I677" s="648"/>
      <c r="J677" s="649">
        <v>1022.95</v>
      </c>
      <c r="K677" s="650"/>
      <c r="L677" s="651"/>
      <c r="M677" s="652">
        <f t="shared" si="10"/>
        <v>0.85245833333333332</v>
      </c>
      <c r="N677" s="653"/>
      <c r="O677" s="654"/>
    </row>
    <row r="678" spans="3:15" ht="17.100000000000001" customHeight="1">
      <c r="C678" s="476"/>
      <c r="D678" s="476"/>
      <c r="E678" s="473" t="s">
        <v>175</v>
      </c>
      <c r="F678" s="474" t="s">
        <v>174</v>
      </c>
      <c r="G678" s="648" t="s">
        <v>1405</v>
      </c>
      <c r="H678" s="648"/>
      <c r="I678" s="648"/>
      <c r="J678" s="649">
        <v>11500</v>
      </c>
      <c r="K678" s="650"/>
      <c r="L678" s="651"/>
      <c r="M678" s="652">
        <f t="shared" si="10"/>
        <v>1</v>
      </c>
      <c r="N678" s="653"/>
      <c r="O678" s="654"/>
    </row>
    <row r="679" spans="3:15" ht="17.100000000000001" customHeight="1">
      <c r="C679" s="476"/>
      <c r="D679" s="476"/>
      <c r="E679" s="473" t="s">
        <v>173</v>
      </c>
      <c r="F679" s="474" t="s">
        <v>919</v>
      </c>
      <c r="G679" s="648" t="s">
        <v>797</v>
      </c>
      <c r="H679" s="648"/>
      <c r="I679" s="648"/>
      <c r="J679" s="649">
        <v>788.48</v>
      </c>
      <c r="K679" s="650"/>
      <c r="L679" s="651"/>
      <c r="M679" s="652">
        <f t="shared" si="10"/>
        <v>0.87608888888888892</v>
      </c>
      <c r="N679" s="653"/>
      <c r="O679" s="654"/>
    </row>
    <row r="680" spans="3:15" ht="17.100000000000001" customHeight="1">
      <c r="C680" s="476"/>
      <c r="D680" s="476"/>
      <c r="E680" s="473" t="s">
        <v>169</v>
      </c>
      <c r="F680" s="474" t="s">
        <v>921</v>
      </c>
      <c r="G680" s="648" t="s">
        <v>1405</v>
      </c>
      <c r="H680" s="648"/>
      <c r="I680" s="648"/>
      <c r="J680" s="649">
        <v>10357</v>
      </c>
      <c r="K680" s="650"/>
      <c r="L680" s="651"/>
      <c r="M680" s="652">
        <f t="shared" si="10"/>
        <v>0.90060869565217394</v>
      </c>
      <c r="N680" s="653"/>
      <c r="O680" s="654"/>
    </row>
    <row r="681" spans="3:15" ht="17.100000000000001" customHeight="1">
      <c r="C681" s="476"/>
      <c r="D681" s="476"/>
      <c r="E681" s="473" t="s">
        <v>161</v>
      </c>
      <c r="F681" s="474" t="s">
        <v>160</v>
      </c>
      <c r="G681" s="648" t="s">
        <v>975</v>
      </c>
      <c r="H681" s="648"/>
      <c r="I681" s="648"/>
      <c r="J681" s="649">
        <v>5216.1499999999996</v>
      </c>
      <c r="K681" s="650"/>
      <c r="L681" s="651"/>
      <c r="M681" s="652">
        <f t="shared" si="10"/>
        <v>0.86935833333333323</v>
      </c>
      <c r="N681" s="653"/>
      <c r="O681" s="654"/>
    </row>
    <row r="682" spans="3:15" ht="17.100000000000001" customHeight="1">
      <c r="C682" s="476"/>
      <c r="D682" s="476"/>
      <c r="E682" s="473" t="s">
        <v>155</v>
      </c>
      <c r="F682" s="474" t="s">
        <v>154</v>
      </c>
      <c r="G682" s="648" t="s">
        <v>683</v>
      </c>
      <c r="H682" s="648"/>
      <c r="I682" s="648"/>
      <c r="J682" s="649">
        <v>35000</v>
      </c>
      <c r="K682" s="650"/>
      <c r="L682" s="651"/>
      <c r="M682" s="652">
        <f t="shared" si="10"/>
        <v>1</v>
      </c>
      <c r="N682" s="653"/>
      <c r="O682" s="654"/>
    </row>
    <row r="683" spans="3:15" ht="17.100000000000001" customHeight="1">
      <c r="C683" s="476"/>
      <c r="D683" s="476"/>
      <c r="E683" s="473" t="s">
        <v>137</v>
      </c>
      <c r="F683" s="474" t="s">
        <v>445</v>
      </c>
      <c r="G683" s="648" t="s">
        <v>889</v>
      </c>
      <c r="H683" s="648"/>
      <c r="I683" s="648"/>
      <c r="J683" s="649">
        <v>1420</v>
      </c>
      <c r="K683" s="650"/>
      <c r="L683" s="651"/>
      <c r="M683" s="652">
        <f t="shared" si="10"/>
        <v>0.56799999999999995</v>
      </c>
      <c r="N683" s="653"/>
      <c r="O683" s="654"/>
    </row>
    <row r="684" spans="3:15" ht="29.25" customHeight="1">
      <c r="C684" s="476"/>
      <c r="D684" s="476"/>
      <c r="E684" s="473" t="s">
        <v>135</v>
      </c>
      <c r="F684" s="474" t="s">
        <v>134</v>
      </c>
      <c r="G684" s="648" t="s">
        <v>990</v>
      </c>
      <c r="H684" s="648"/>
      <c r="I684" s="648"/>
      <c r="J684" s="649">
        <v>3816.01</v>
      </c>
      <c r="K684" s="650"/>
      <c r="L684" s="651"/>
      <c r="M684" s="652">
        <f t="shared" si="10"/>
        <v>0.95400250000000009</v>
      </c>
      <c r="N684" s="653"/>
      <c r="O684" s="654"/>
    </row>
    <row r="685" spans="3:15" ht="17.100000000000001" customHeight="1">
      <c r="C685" s="476"/>
      <c r="D685" s="476"/>
      <c r="E685" s="473" t="s">
        <v>133</v>
      </c>
      <c r="F685" s="474" t="s">
        <v>132</v>
      </c>
      <c r="G685" s="648" t="s">
        <v>887</v>
      </c>
      <c r="H685" s="648"/>
      <c r="I685" s="648"/>
      <c r="J685" s="649">
        <v>8000</v>
      </c>
      <c r="K685" s="650"/>
      <c r="L685" s="651"/>
      <c r="M685" s="652">
        <f t="shared" si="10"/>
        <v>1</v>
      </c>
      <c r="N685" s="653"/>
      <c r="O685" s="654"/>
    </row>
    <row r="686" spans="3:15" ht="17.100000000000001" customHeight="1">
      <c r="C686" s="466"/>
      <c r="D686" s="492" t="s">
        <v>876</v>
      </c>
      <c r="E686" s="468"/>
      <c r="F686" s="493" t="s">
        <v>877</v>
      </c>
      <c r="G686" s="637" t="s">
        <v>1406</v>
      </c>
      <c r="H686" s="637"/>
      <c r="I686" s="637"/>
      <c r="J686" s="638">
        <v>961683.7</v>
      </c>
      <c r="K686" s="639"/>
      <c r="L686" s="640"/>
      <c r="M686" s="641">
        <f t="shared" si="10"/>
        <v>0.85791386994672403</v>
      </c>
      <c r="N686" s="642"/>
      <c r="O686" s="643"/>
    </row>
    <row r="687" spans="3:15" ht="17.100000000000001" customHeight="1">
      <c r="C687" s="476"/>
      <c r="D687" s="476"/>
      <c r="E687" s="473" t="s">
        <v>227</v>
      </c>
      <c r="F687" s="474" t="s">
        <v>909</v>
      </c>
      <c r="G687" s="648" t="s">
        <v>1407</v>
      </c>
      <c r="H687" s="648"/>
      <c r="I687" s="648"/>
      <c r="J687" s="649">
        <v>2196</v>
      </c>
      <c r="K687" s="650"/>
      <c r="L687" s="651"/>
      <c r="M687" s="652">
        <f t="shared" si="10"/>
        <v>1</v>
      </c>
      <c r="N687" s="653"/>
      <c r="O687" s="654"/>
    </row>
    <row r="688" spans="3:15" ht="17.100000000000001" customHeight="1">
      <c r="C688" s="476"/>
      <c r="D688" s="476"/>
      <c r="E688" s="473" t="s">
        <v>215</v>
      </c>
      <c r="F688" s="474" t="s">
        <v>214</v>
      </c>
      <c r="G688" s="648" t="s">
        <v>1408</v>
      </c>
      <c r="H688" s="648"/>
      <c r="I688" s="648"/>
      <c r="J688" s="649">
        <v>352903.56</v>
      </c>
      <c r="K688" s="650"/>
      <c r="L688" s="651"/>
      <c r="M688" s="652">
        <f t="shared" si="10"/>
        <v>0.97085687089577077</v>
      </c>
      <c r="N688" s="653"/>
      <c r="O688" s="654"/>
    </row>
    <row r="689" spans="3:15" ht="17.100000000000001" customHeight="1">
      <c r="C689" s="476"/>
      <c r="D689" s="476"/>
      <c r="E689" s="473" t="s">
        <v>211</v>
      </c>
      <c r="F689" s="474" t="s">
        <v>912</v>
      </c>
      <c r="G689" s="648" t="s">
        <v>1409</v>
      </c>
      <c r="H689" s="648"/>
      <c r="I689" s="648"/>
      <c r="J689" s="649">
        <v>29403.94</v>
      </c>
      <c r="K689" s="650"/>
      <c r="L689" s="651"/>
      <c r="M689" s="652">
        <f t="shared" si="10"/>
        <v>0.98340936454849492</v>
      </c>
      <c r="N689" s="653"/>
      <c r="O689" s="654"/>
    </row>
    <row r="690" spans="3:15" ht="17.100000000000001" customHeight="1">
      <c r="C690" s="476"/>
      <c r="D690" s="476"/>
      <c r="E690" s="473" t="s">
        <v>203</v>
      </c>
      <c r="F690" s="474" t="s">
        <v>202</v>
      </c>
      <c r="G690" s="648" t="s">
        <v>1410</v>
      </c>
      <c r="H690" s="648"/>
      <c r="I690" s="648"/>
      <c r="J690" s="649">
        <v>58802.93</v>
      </c>
      <c r="K690" s="650"/>
      <c r="L690" s="651"/>
      <c r="M690" s="652">
        <f t="shared" si="10"/>
        <v>0.99999880958454501</v>
      </c>
      <c r="N690" s="653"/>
      <c r="O690" s="654"/>
    </row>
    <row r="691" spans="3:15" ht="17.100000000000001" customHeight="1">
      <c r="C691" s="476"/>
      <c r="D691" s="476"/>
      <c r="E691" s="473" t="s">
        <v>201</v>
      </c>
      <c r="F691" s="474" t="s">
        <v>200</v>
      </c>
      <c r="G691" s="648" t="s">
        <v>839</v>
      </c>
      <c r="H691" s="648"/>
      <c r="I691" s="648"/>
      <c r="J691" s="649">
        <v>9287.68</v>
      </c>
      <c r="K691" s="650"/>
      <c r="L691" s="651"/>
      <c r="M691" s="652">
        <f t="shared" si="10"/>
        <v>0.92876800000000004</v>
      </c>
      <c r="N691" s="653"/>
      <c r="O691" s="654"/>
    </row>
    <row r="692" spans="3:15" ht="17.100000000000001" customHeight="1">
      <c r="C692" s="476"/>
      <c r="D692" s="476"/>
      <c r="E692" s="473" t="s">
        <v>191</v>
      </c>
      <c r="F692" s="474" t="s">
        <v>190</v>
      </c>
      <c r="G692" s="648" t="s">
        <v>1411</v>
      </c>
      <c r="H692" s="648"/>
      <c r="I692" s="648"/>
      <c r="J692" s="649">
        <v>40404.69</v>
      </c>
      <c r="K692" s="650"/>
      <c r="L692" s="651"/>
      <c r="M692" s="652">
        <f t="shared" si="10"/>
        <v>0.99999232768221757</v>
      </c>
      <c r="N692" s="653"/>
      <c r="O692" s="654"/>
    </row>
    <row r="693" spans="3:15" ht="17.100000000000001" customHeight="1">
      <c r="C693" s="476"/>
      <c r="D693" s="476"/>
      <c r="E693" s="473" t="s">
        <v>187</v>
      </c>
      <c r="F693" s="474" t="s">
        <v>1091</v>
      </c>
      <c r="G693" s="648" t="s">
        <v>1412</v>
      </c>
      <c r="H693" s="648"/>
      <c r="I693" s="648"/>
      <c r="J693" s="649">
        <v>131.47999999999999</v>
      </c>
      <c r="K693" s="650"/>
      <c r="L693" s="651"/>
      <c r="M693" s="652">
        <f t="shared" si="10"/>
        <v>0.99606060606060598</v>
      </c>
      <c r="N693" s="653"/>
      <c r="O693" s="654"/>
    </row>
    <row r="694" spans="3:15" ht="17.100000000000001" customHeight="1">
      <c r="C694" s="476"/>
      <c r="D694" s="476"/>
      <c r="E694" s="473" t="s">
        <v>181</v>
      </c>
      <c r="F694" s="474" t="s">
        <v>180</v>
      </c>
      <c r="G694" s="648" t="s">
        <v>1413</v>
      </c>
      <c r="H694" s="648"/>
      <c r="I694" s="648"/>
      <c r="J694" s="649">
        <v>177167</v>
      </c>
      <c r="K694" s="650"/>
      <c r="L694" s="651"/>
      <c r="M694" s="652">
        <f t="shared" si="10"/>
        <v>1</v>
      </c>
      <c r="N694" s="653"/>
      <c r="O694" s="654"/>
    </row>
    <row r="695" spans="3:15" ht="17.100000000000001" customHeight="1">
      <c r="C695" s="476"/>
      <c r="D695" s="476"/>
      <c r="E695" s="473" t="s">
        <v>179</v>
      </c>
      <c r="F695" s="474" t="s">
        <v>178</v>
      </c>
      <c r="G695" s="648" t="s">
        <v>1414</v>
      </c>
      <c r="H695" s="648"/>
      <c r="I695" s="648"/>
      <c r="J695" s="649">
        <v>6530.54</v>
      </c>
      <c r="K695" s="650"/>
      <c r="L695" s="651"/>
      <c r="M695" s="652">
        <f t="shared" si="10"/>
        <v>0.9999295666819783</v>
      </c>
      <c r="N695" s="653"/>
      <c r="O695" s="654"/>
    </row>
    <row r="696" spans="3:15" ht="17.100000000000001" customHeight="1">
      <c r="C696" s="476"/>
      <c r="D696" s="476"/>
      <c r="E696" s="473" t="s">
        <v>177</v>
      </c>
      <c r="F696" s="474" t="s">
        <v>176</v>
      </c>
      <c r="G696" s="648" t="s">
        <v>1415</v>
      </c>
      <c r="H696" s="648"/>
      <c r="I696" s="648"/>
      <c r="J696" s="649">
        <v>485</v>
      </c>
      <c r="K696" s="650"/>
      <c r="L696" s="651"/>
      <c r="M696" s="652">
        <f t="shared" si="10"/>
        <v>1</v>
      </c>
      <c r="N696" s="653"/>
      <c r="O696" s="654"/>
    </row>
    <row r="697" spans="3:15" ht="17.100000000000001" customHeight="1">
      <c r="C697" s="476"/>
      <c r="D697" s="476"/>
      <c r="E697" s="473" t="s">
        <v>175</v>
      </c>
      <c r="F697" s="474" t="s">
        <v>174</v>
      </c>
      <c r="G697" s="648" t="s">
        <v>1416</v>
      </c>
      <c r="H697" s="648"/>
      <c r="I697" s="648"/>
      <c r="J697" s="649">
        <v>37732.199999999997</v>
      </c>
      <c r="K697" s="650"/>
      <c r="L697" s="651"/>
      <c r="M697" s="652">
        <f t="shared" si="10"/>
        <v>0.9982063492063491</v>
      </c>
      <c r="N697" s="653"/>
      <c r="O697" s="654"/>
    </row>
    <row r="698" spans="3:15" ht="17.100000000000001" customHeight="1">
      <c r="C698" s="476"/>
      <c r="D698" s="476"/>
      <c r="E698" s="473" t="s">
        <v>169</v>
      </c>
      <c r="F698" s="474" t="s">
        <v>921</v>
      </c>
      <c r="G698" s="648" t="s">
        <v>1098</v>
      </c>
      <c r="H698" s="648"/>
      <c r="I698" s="648"/>
      <c r="J698" s="649">
        <v>3699.14</v>
      </c>
      <c r="K698" s="650"/>
      <c r="L698" s="651"/>
      <c r="M698" s="652">
        <f t="shared" si="10"/>
        <v>0.90222926829268291</v>
      </c>
      <c r="N698" s="653"/>
      <c r="O698" s="654"/>
    </row>
    <row r="699" spans="3:15" ht="17.100000000000001" customHeight="1">
      <c r="C699" s="476"/>
      <c r="D699" s="476"/>
      <c r="E699" s="473" t="s">
        <v>161</v>
      </c>
      <c r="F699" s="474" t="s">
        <v>160</v>
      </c>
      <c r="G699" s="648" t="s">
        <v>743</v>
      </c>
      <c r="H699" s="648"/>
      <c r="I699" s="648"/>
      <c r="J699" s="649">
        <v>191.5</v>
      </c>
      <c r="K699" s="650"/>
      <c r="L699" s="651"/>
      <c r="M699" s="652">
        <f t="shared" si="10"/>
        <v>0.95750000000000002</v>
      </c>
      <c r="N699" s="653"/>
      <c r="O699" s="654"/>
    </row>
    <row r="700" spans="3:15" ht="17.100000000000001" customHeight="1">
      <c r="C700" s="476"/>
      <c r="D700" s="476"/>
      <c r="E700" s="473" t="s">
        <v>155</v>
      </c>
      <c r="F700" s="474" t="s">
        <v>154</v>
      </c>
      <c r="G700" s="648" t="s">
        <v>1417</v>
      </c>
      <c r="H700" s="648"/>
      <c r="I700" s="648"/>
      <c r="J700" s="649">
        <v>26543</v>
      </c>
      <c r="K700" s="650"/>
      <c r="L700" s="651"/>
      <c r="M700" s="652">
        <f t="shared" si="10"/>
        <v>0.99785714285714289</v>
      </c>
      <c r="N700" s="653"/>
      <c r="O700" s="654"/>
    </row>
    <row r="701" spans="3:15" ht="17.100000000000001" customHeight="1">
      <c r="C701" s="476"/>
      <c r="D701" s="476"/>
      <c r="E701" s="473" t="s">
        <v>145</v>
      </c>
      <c r="F701" s="474" t="s">
        <v>993</v>
      </c>
      <c r="G701" s="648" t="s">
        <v>1418</v>
      </c>
      <c r="H701" s="648"/>
      <c r="I701" s="648"/>
      <c r="J701" s="649">
        <v>3800</v>
      </c>
      <c r="K701" s="650"/>
      <c r="L701" s="651"/>
      <c r="M701" s="652">
        <f t="shared" si="10"/>
        <v>1</v>
      </c>
      <c r="N701" s="653"/>
      <c r="O701" s="654"/>
    </row>
    <row r="702" spans="3:15" ht="17.100000000000001" customHeight="1">
      <c r="C702" s="476"/>
      <c r="D702" s="476"/>
      <c r="E702" s="473" t="s">
        <v>137</v>
      </c>
      <c r="F702" s="474" t="s">
        <v>445</v>
      </c>
      <c r="G702" s="648" t="s">
        <v>1419</v>
      </c>
      <c r="H702" s="648"/>
      <c r="I702" s="648"/>
      <c r="J702" s="649">
        <v>1540</v>
      </c>
      <c r="K702" s="650"/>
      <c r="L702" s="651"/>
      <c r="M702" s="652">
        <f t="shared" si="10"/>
        <v>1</v>
      </c>
      <c r="N702" s="653"/>
      <c r="O702" s="654"/>
    </row>
    <row r="703" spans="3:15" ht="30" customHeight="1">
      <c r="C703" s="476"/>
      <c r="D703" s="476"/>
      <c r="E703" s="473" t="s">
        <v>135</v>
      </c>
      <c r="F703" s="474" t="s">
        <v>134</v>
      </c>
      <c r="G703" s="648" t="s">
        <v>706</v>
      </c>
      <c r="H703" s="648"/>
      <c r="I703" s="648"/>
      <c r="J703" s="649">
        <v>600</v>
      </c>
      <c r="K703" s="650"/>
      <c r="L703" s="651"/>
      <c r="M703" s="652">
        <f t="shared" si="10"/>
        <v>1</v>
      </c>
      <c r="N703" s="653"/>
      <c r="O703" s="654"/>
    </row>
    <row r="704" spans="3:15" ht="17.100000000000001" customHeight="1">
      <c r="C704" s="476"/>
      <c r="D704" s="476"/>
      <c r="E704" s="473" t="s">
        <v>133</v>
      </c>
      <c r="F704" s="474" t="s">
        <v>132</v>
      </c>
      <c r="G704" s="648" t="s">
        <v>932</v>
      </c>
      <c r="H704" s="648"/>
      <c r="I704" s="648"/>
      <c r="J704" s="649">
        <v>1199.19</v>
      </c>
      <c r="K704" s="650"/>
      <c r="L704" s="651"/>
      <c r="M704" s="652">
        <f t="shared" si="10"/>
        <v>0.99932500000000002</v>
      </c>
      <c r="N704" s="653"/>
      <c r="O704" s="654"/>
    </row>
    <row r="705" spans="3:15" ht="17.100000000000001" customHeight="1">
      <c r="C705" s="476"/>
      <c r="D705" s="476"/>
      <c r="E705" s="473" t="s">
        <v>129</v>
      </c>
      <c r="F705" s="474" t="s">
        <v>128</v>
      </c>
      <c r="G705" s="648" t="s">
        <v>1420</v>
      </c>
      <c r="H705" s="648"/>
      <c r="I705" s="648"/>
      <c r="J705" s="649">
        <v>209065.85</v>
      </c>
      <c r="K705" s="650"/>
      <c r="L705" s="651"/>
      <c r="M705" s="652">
        <f t="shared" si="10"/>
        <v>0.58726362359550566</v>
      </c>
      <c r="N705" s="653"/>
      <c r="O705" s="654"/>
    </row>
    <row r="706" spans="3:15" ht="29.25" customHeight="1">
      <c r="C706" s="466"/>
      <c r="D706" s="492" t="s">
        <v>1421</v>
      </c>
      <c r="E706" s="468"/>
      <c r="F706" s="493" t="s">
        <v>1422</v>
      </c>
      <c r="G706" s="637" t="s">
        <v>975</v>
      </c>
      <c r="H706" s="637"/>
      <c r="I706" s="637"/>
      <c r="J706" s="638">
        <v>6000</v>
      </c>
      <c r="K706" s="639"/>
      <c r="L706" s="640"/>
      <c r="M706" s="641">
        <f t="shared" si="10"/>
        <v>1</v>
      </c>
      <c r="N706" s="642"/>
      <c r="O706" s="643"/>
    </row>
    <row r="707" spans="3:15" ht="17.100000000000001" customHeight="1">
      <c r="C707" s="476"/>
      <c r="D707" s="476"/>
      <c r="E707" s="473" t="s">
        <v>217</v>
      </c>
      <c r="F707" s="474" t="s">
        <v>216</v>
      </c>
      <c r="G707" s="648" t="s">
        <v>975</v>
      </c>
      <c r="H707" s="648"/>
      <c r="I707" s="648"/>
      <c r="J707" s="649">
        <v>6000</v>
      </c>
      <c r="K707" s="650"/>
      <c r="L707" s="651"/>
      <c r="M707" s="652">
        <f t="shared" si="10"/>
        <v>1</v>
      </c>
      <c r="N707" s="653"/>
      <c r="O707" s="654"/>
    </row>
    <row r="708" spans="3:15" ht="17.100000000000001" customHeight="1">
      <c r="C708" s="466"/>
      <c r="D708" s="492" t="s">
        <v>883</v>
      </c>
      <c r="E708" s="468"/>
      <c r="F708" s="493" t="s">
        <v>243</v>
      </c>
      <c r="G708" s="637" t="s">
        <v>1423</v>
      </c>
      <c r="H708" s="637"/>
      <c r="I708" s="637"/>
      <c r="J708" s="638">
        <v>15200</v>
      </c>
      <c r="K708" s="639"/>
      <c r="L708" s="640"/>
      <c r="M708" s="641">
        <f t="shared" si="10"/>
        <v>1</v>
      </c>
      <c r="N708" s="642"/>
      <c r="O708" s="643"/>
    </row>
    <row r="709" spans="3:15" ht="17.100000000000001" customHeight="1">
      <c r="C709" s="476"/>
      <c r="D709" s="476"/>
      <c r="E709" s="473" t="s">
        <v>219</v>
      </c>
      <c r="F709" s="474" t="s">
        <v>218</v>
      </c>
      <c r="G709" s="648" t="s">
        <v>1423</v>
      </c>
      <c r="H709" s="648"/>
      <c r="I709" s="648"/>
      <c r="J709" s="649">
        <v>15200</v>
      </c>
      <c r="K709" s="650"/>
      <c r="L709" s="651"/>
      <c r="M709" s="652">
        <f t="shared" si="10"/>
        <v>1</v>
      </c>
      <c r="N709" s="653"/>
      <c r="O709" s="654"/>
    </row>
    <row r="710" spans="3:15" ht="17.100000000000001" customHeight="1">
      <c r="C710" s="466"/>
      <c r="D710" s="492" t="s">
        <v>439</v>
      </c>
      <c r="E710" s="468"/>
      <c r="F710" s="493" t="s">
        <v>330</v>
      </c>
      <c r="G710" s="637" t="s">
        <v>1424</v>
      </c>
      <c r="H710" s="637"/>
      <c r="I710" s="637"/>
      <c r="J710" s="638">
        <v>2952605.49</v>
      </c>
      <c r="K710" s="639"/>
      <c r="L710" s="640"/>
      <c r="M710" s="641">
        <f t="shared" si="10"/>
        <v>0.99204627054327599</v>
      </c>
      <c r="N710" s="642"/>
      <c r="O710" s="643"/>
    </row>
    <row r="711" spans="3:15" ht="17.100000000000001" customHeight="1">
      <c r="C711" s="476"/>
      <c r="D711" s="476"/>
      <c r="E711" s="473" t="s">
        <v>227</v>
      </c>
      <c r="F711" s="474" t="s">
        <v>909</v>
      </c>
      <c r="G711" s="648" t="s">
        <v>1425</v>
      </c>
      <c r="H711" s="648"/>
      <c r="I711" s="648"/>
      <c r="J711" s="649">
        <v>76877.649999999994</v>
      </c>
      <c r="K711" s="650"/>
      <c r="L711" s="651"/>
      <c r="M711" s="652">
        <f t="shared" si="10"/>
        <v>0.94793649815043146</v>
      </c>
      <c r="N711" s="653"/>
      <c r="O711" s="654"/>
    </row>
    <row r="712" spans="3:15" ht="17.100000000000001" customHeight="1">
      <c r="C712" s="476"/>
      <c r="D712" s="476"/>
      <c r="E712" s="473" t="s">
        <v>215</v>
      </c>
      <c r="F712" s="474" t="s">
        <v>214</v>
      </c>
      <c r="G712" s="648" t="s">
        <v>1426</v>
      </c>
      <c r="H712" s="648"/>
      <c r="I712" s="648"/>
      <c r="J712" s="649">
        <v>1399263.11</v>
      </c>
      <c r="K712" s="650"/>
      <c r="L712" s="651"/>
      <c r="M712" s="652">
        <f t="shared" ref="M712:M761" si="11">J712/G712</f>
        <v>0.99990217950550242</v>
      </c>
      <c r="N712" s="653"/>
      <c r="O712" s="654"/>
    </row>
    <row r="713" spans="3:15" ht="17.100000000000001" customHeight="1">
      <c r="C713" s="476"/>
      <c r="D713" s="476"/>
      <c r="E713" s="473" t="s">
        <v>211</v>
      </c>
      <c r="F713" s="474" t="s">
        <v>912</v>
      </c>
      <c r="G713" s="648" t="s">
        <v>1427</v>
      </c>
      <c r="H713" s="648"/>
      <c r="I713" s="648"/>
      <c r="J713" s="649">
        <v>82434.64</v>
      </c>
      <c r="K713" s="650"/>
      <c r="L713" s="651"/>
      <c r="M713" s="652">
        <f t="shared" si="11"/>
        <v>0.99920775757575753</v>
      </c>
      <c r="N713" s="653"/>
      <c r="O713" s="654"/>
    </row>
    <row r="714" spans="3:15" ht="17.100000000000001" customHeight="1">
      <c r="C714" s="476"/>
      <c r="D714" s="476"/>
      <c r="E714" s="473" t="s">
        <v>203</v>
      </c>
      <c r="F714" s="474" t="s">
        <v>202</v>
      </c>
      <c r="G714" s="648" t="s">
        <v>1428</v>
      </c>
      <c r="H714" s="648"/>
      <c r="I714" s="648"/>
      <c r="J714" s="649">
        <v>230715.16</v>
      </c>
      <c r="K714" s="650"/>
      <c r="L714" s="651"/>
      <c r="M714" s="652">
        <f t="shared" si="11"/>
        <v>0.96835390652871922</v>
      </c>
      <c r="N714" s="653"/>
      <c r="O714" s="654"/>
    </row>
    <row r="715" spans="3:15" ht="17.100000000000001" customHeight="1">
      <c r="C715" s="476"/>
      <c r="D715" s="476"/>
      <c r="E715" s="473" t="s">
        <v>201</v>
      </c>
      <c r="F715" s="474" t="s">
        <v>200</v>
      </c>
      <c r="G715" s="648" t="s">
        <v>1429</v>
      </c>
      <c r="H715" s="648"/>
      <c r="I715" s="648"/>
      <c r="J715" s="649">
        <v>40576.74</v>
      </c>
      <c r="K715" s="650"/>
      <c r="L715" s="651"/>
      <c r="M715" s="652">
        <f t="shared" si="11"/>
        <v>0.9724802875973636</v>
      </c>
      <c r="N715" s="653"/>
      <c r="O715" s="654"/>
    </row>
    <row r="716" spans="3:15" ht="17.100000000000001" customHeight="1">
      <c r="C716" s="476"/>
      <c r="D716" s="476"/>
      <c r="E716" s="473" t="s">
        <v>195</v>
      </c>
      <c r="F716" s="474" t="s">
        <v>194</v>
      </c>
      <c r="G716" s="648" t="s">
        <v>1430</v>
      </c>
      <c r="H716" s="648"/>
      <c r="I716" s="648"/>
      <c r="J716" s="649">
        <v>1200</v>
      </c>
      <c r="K716" s="650"/>
      <c r="L716" s="651"/>
      <c r="M716" s="652">
        <f t="shared" si="11"/>
        <v>0.98360655737704916</v>
      </c>
      <c r="N716" s="653"/>
      <c r="O716" s="654"/>
    </row>
    <row r="717" spans="3:15" ht="17.100000000000001" customHeight="1">
      <c r="C717" s="476"/>
      <c r="D717" s="476"/>
      <c r="E717" s="473" t="s">
        <v>191</v>
      </c>
      <c r="F717" s="474" t="s">
        <v>190</v>
      </c>
      <c r="G717" s="648" t="s">
        <v>1431</v>
      </c>
      <c r="H717" s="648"/>
      <c r="I717" s="648"/>
      <c r="J717" s="649">
        <v>162338.59</v>
      </c>
      <c r="K717" s="650"/>
      <c r="L717" s="651"/>
      <c r="M717" s="652">
        <f t="shared" si="11"/>
        <v>0.99988044937730203</v>
      </c>
      <c r="N717" s="653"/>
      <c r="O717" s="654"/>
    </row>
    <row r="718" spans="3:15" ht="17.100000000000001" customHeight="1">
      <c r="C718" s="476"/>
      <c r="D718" s="476"/>
      <c r="E718" s="473" t="s">
        <v>189</v>
      </c>
      <c r="F718" s="474" t="s">
        <v>188</v>
      </c>
      <c r="G718" s="648" t="s">
        <v>1432</v>
      </c>
      <c r="H718" s="648"/>
      <c r="I718" s="648"/>
      <c r="J718" s="649">
        <v>239124.54</v>
      </c>
      <c r="K718" s="650"/>
      <c r="L718" s="651"/>
      <c r="M718" s="652">
        <f t="shared" si="11"/>
        <v>0.99635225000000005</v>
      </c>
      <c r="N718" s="653"/>
      <c r="O718" s="654"/>
    </row>
    <row r="719" spans="3:15" ht="17.100000000000001" customHeight="1">
      <c r="C719" s="476"/>
      <c r="D719" s="476"/>
      <c r="E719" s="473" t="s">
        <v>187</v>
      </c>
      <c r="F719" s="474" t="s">
        <v>1091</v>
      </c>
      <c r="G719" s="648" t="s">
        <v>887</v>
      </c>
      <c r="H719" s="648"/>
      <c r="I719" s="648"/>
      <c r="J719" s="649">
        <v>7997.44</v>
      </c>
      <c r="K719" s="650"/>
      <c r="L719" s="651"/>
      <c r="M719" s="652">
        <f t="shared" si="11"/>
        <v>0.9996799999999999</v>
      </c>
      <c r="N719" s="653"/>
      <c r="O719" s="654"/>
    </row>
    <row r="720" spans="3:15" ht="17.100000000000001" customHeight="1">
      <c r="C720" s="476"/>
      <c r="D720" s="476"/>
      <c r="E720" s="473" t="s">
        <v>185</v>
      </c>
      <c r="F720" s="474" t="s">
        <v>184</v>
      </c>
      <c r="G720" s="648" t="s">
        <v>1433</v>
      </c>
      <c r="H720" s="648"/>
      <c r="I720" s="648"/>
      <c r="J720" s="649">
        <v>43419.63</v>
      </c>
      <c r="K720" s="650"/>
      <c r="L720" s="651"/>
      <c r="M720" s="652">
        <f t="shared" si="11"/>
        <v>0.99999147858129889</v>
      </c>
      <c r="N720" s="653"/>
      <c r="O720" s="654"/>
    </row>
    <row r="721" spans="3:15" ht="17.100000000000001" customHeight="1">
      <c r="C721" s="476"/>
      <c r="D721" s="476"/>
      <c r="E721" s="473" t="s">
        <v>181</v>
      </c>
      <c r="F721" s="474" t="s">
        <v>180</v>
      </c>
      <c r="G721" s="648" t="s">
        <v>1434</v>
      </c>
      <c r="H721" s="648"/>
      <c r="I721" s="648"/>
      <c r="J721" s="649">
        <v>214576.22</v>
      </c>
      <c r="K721" s="650"/>
      <c r="L721" s="651"/>
      <c r="M721" s="652">
        <f t="shared" si="11"/>
        <v>0.99525148423005572</v>
      </c>
      <c r="N721" s="653"/>
      <c r="O721" s="654"/>
    </row>
    <row r="722" spans="3:15" ht="17.100000000000001" customHeight="1">
      <c r="C722" s="476"/>
      <c r="D722" s="476"/>
      <c r="E722" s="473" t="s">
        <v>179</v>
      </c>
      <c r="F722" s="474" t="s">
        <v>178</v>
      </c>
      <c r="G722" s="648" t="s">
        <v>1435</v>
      </c>
      <c r="H722" s="648"/>
      <c r="I722" s="648"/>
      <c r="J722" s="649">
        <v>243907.15</v>
      </c>
      <c r="K722" s="650"/>
      <c r="L722" s="651"/>
      <c r="M722" s="652">
        <f t="shared" si="11"/>
        <v>0.96635162440570521</v>
      </c>
      <c r="N722" s="653"/>
      <c r="O722" s="654"/>
    </row>
    <row r="723" spans="3:15" ht="17.100000000000001" customHeight="1">
      <c r="C723" s="476"/>
      <c r="D723" s="476"/>
      <c r="E723" s="473" t="s">
        <v>177</v>
      </c>
      <c r="F723" s="474" t="s">
        <v>176</v>
      </c>
      <c r="G723" s="648" t="s">
        <v>802</v>
      </c>
      <c r="H723" s="648"/>
      <c r="I723" s="648"/>
      <c r="J723" s="649">
        <v>1000</v>
      </c>
      <c r="K723" s="650"/>
      <c r="L723" s="651"/>
      <c r="M723" s="652">
        <f t="shared" si="11"/>
        <v>1</v>
      </c>
      <c r="N723" s="653"/>
      <c r="O723" s="654"/>
    </row>
    <row r="724" spans="3:15" ht="17.100000000000001" customHeight="1">
      <c r="C724" s="476"/>
      <c r="D724" s="476"/>
      <c r="E724" s="473" t="s">
        <v>175</v>
      </c>
      <c r="F724" s="474" t="s">
        <v>174</v>
      </c>
      <c r="G724" s="648" t="s">
        <v>1237</v>
      </c>
      <c r="H724" s="648"/>
      <c r="I724" s="648"/>
      <c r="J724" s="649">
        <v>19999.91</v>
      </c>
      <c r="K724" s="650"/>
      <c r="L724" s="651"/>
      <c r="M724" s="652">
        <f t="shared" si="11"/>
        <v>0.99999550000000004</v>
      </c>
      <c r="N724" s="653"/>
      <c r="O724" s="654"/>
    </row>
    <row r="725" spans="3:15" ht="17.100000000000001" customHeight="1">
      <c r="C725" s="476"/>
      <c r="D725" s="476"/>
      <c r="E725" s="473" t="s">
        <v>173</v>
      </c>
      <c r="F725" s="474" t="s">
        <v>919</v>
      </c>
      <c r="G725" s="648" t="s">
        <v>699</v>
      </c>
      <c r="H725" s="648"/>
      <c r="I725" s="648"/>
      <c r="J725" s="649">
        <v>0</v>
      </c>
      <c r="K725" s="650"/>
      <c r="L725" s="651"/>
      <c r="M725" s="652">
        <v>0</v>
      </c>
      <c r="N725" s="653"/>
      <c r="O725" s="654"/>
    </row>
    <row r="726" spans="3:15" ht="17.100000000000001" customHeight="1">
      <c r="C726" s="476"/>
      <c r="D726" s="476"/>
      <c r="E726" s="473" t="s">
        <v>171</v>
      </c>
      <c r="F726" s="474" t="s">
        <v>920</v>
      </c>
      <c r="G726" s="648" t="s">
        <v>797</v>
      </c>
      <c r="H726" s="648"/>
      <c r="I726" s="648"/>
      <c r="J726" s="649">
        <v>782.77</v>
      </c>
      <c r="K726" s="650"/>
      <c r="L726" s="651"/>
      <c r="M726" s="652">
        <f t="shared" si="11"/>
        <v>0.86974444444444443</v>
      </c>
      <c r="N726" s="653"/>
      <c r="O726" s="654"/>
    </row>
    <row r="727" spans="3:15" ht="17.100000000000001" customHeight="1">
      <c r="C727" s="476"/>
      <c r="D727" s="476"/>
      <c r="E727" s="473" t="s">
        <v>169</v>
      </c>
      <c r="F727" s="474" t="s">
        <v>921</v>
      </c>
      <c r="G727" s="648" t="s">
        <v>782</v>
      </c>
      <c r="H727" s="648"/>
      <c r="I727" s="648"/>
      <c r="J727" s="649">
        <v>2600</v>
      </c>
      <c r="K727" s="650"/>
      <c r="L727" s="651"/>
      <c r="M727" s="652">
        <f t="shared" si="11"/>
        <v>1</v>
      </c>
      <c r="N727" s="653"/>
      <c r="O727" s="654"/>
    </row>
    <row r="728" spans="3:15" ht="17.100000000000001" customHeight="1">
      <c r="C728" s="476"/>
      <c r="D728" s="476"/>
      <c r="E728" s="473" t="s">
        <v>161</v>
      </c>
      <c r="F728" s="474" t="s">
        <v>160</v>
      </c>
      <c r="G728" s="648" t="s">
        <v>799</v>
      </c>
      <c r="H728" s="648"/>
      <c r="I728" s="648"/>
      <c r="J728" s="649">
        <v>1900</v>
      </c>
      <c r="K728" s="650"/>
      <c r="L728" s="651"/>
      <c r="M728" s="652">
        <f t="shared" si="11"/>
        <v>1</v>
      </c>
      <c r="N728" s="653"/>
      <c r="O728" s="654"/>
    </row>
    <row r="729" spans="3:15" ht="17.100000000000001" customHeight="1">
      <c r="C729" s="476"/>
      <c r="D729" s="476"/>
      <c r="E729" s="473" t="s">
        <v>155</v>
      </c>
      <c r="F729" s="474" t="s">
        <v>154</v>
      </c>
      <c r="G729" s="648" t="s">
        <v>1436</v>
      </c>
      <c r="H729" s="648"/>
      <c r="I729" s="648"/>
      <c r="J729" s="649">
        <v>66900</v>
      </c>
      <c r="K729" s="650"/>
      <c r="L729" s="651"/>
      <c r="M729" s="652">
        <f t="shared" si="11"/>
        <v>1</v>
      </c>
      <c r="N729" s="653"/>
      <c r="O729" s="654"/>
    </row>
    <row r="730" spans="3:15" ht="17.100000000000001" customHeight="1">
      <c r="C730" s="476"/>
      <c r="D730" s="476"/>
      <c r="E730" s="473" t="s">
        <v>137</v>
      </c>
      <c r="F730" s="474" t="s">
        <v>445</v>
      </c>
      <c r="G730" s="648" t="s">
        <v>934</v>
      </c>
      <c r="H730" s="648"/>
      <c r="I730" s="648"/>
      <c r="J730" s="649">
        <v>9094</v>
      </c>
      <c r="K730" s="650"/>
      <c r="L730" s="651"/>
      <c r="M730" s="652">
        <f t="shared" si="11"/>
        <v>0.9993406593406593</v>
      </c>
      <c r="N730" s="653"/>
      <c r="O730" s="654"/>
    </row>
    <row r="731" spans="3:15" ht="27" customHeight="1">
      <c r="C731" s="476"/>
      <c r="D731" s="476"/>
      <c r="E731" s="473" t="s">
        <v>135</v>
      </c>
      <c r="F731" s="474" t="s">
        <v>134</v>
      </c>
      <c r="G731" s="648" t="s">
        <v>956</v>
      </c>
      <c r="H731" s="648"/>
      <c r="I731" s="648"/>
      <c r="J731" s="649">
        <v>1498.78</v>
      </c>
      <c r="K731" s="650"/>
      <c r="L731" s="651"/>
      <c r="M731" s="652">
        <f t="shared" si="11"/>
        <v>0.99918666666666667</v>
      </c>
      <c r="N731" s="653"/>
      <c r="O731" s="654"/>
    </row>
    <row r="732" spans="3:15" ht="17.100000000000001" customHeight="1">
      <c r="C732" s="476"/>
      <c r="D732" s="476"/>
      <c r="E732" s="473" t="s">
        <v>133</v>
      </c>
      <c r="F732" s="474" t="s">
        <v>132</v>
      </c>
      <c r="G732" s="648" t="s">
        <v>956</v>
      </c>
      <c r="H732" s="648"/>
      <c r="I732" s="648"/>
      <c r="J732" s="649">
        <v>1499.16</v>
      </c>
      <c r="K732" s="650"/>
      <c r="L732" s="651"/>
      <c r="M732" s="652">
        <f t="shared" si="11"/>
        <v>0.99944000000000011</v>
      </c>
      <c r="N732" s="653"/>
      <c r="O732" s="654"/>
    </row>
    <row r="733" spans="3:15" ht="17.100000000000001" customHeight="1">
      <c r="C733" s="476"/>
      <c r="D733" s="476"/>
      <c r="E733" s="473" t="s">
        <v>129</v>
      </c>
      <c r="F733" s="474" t="s">
        <v>128</v>
      </c>
      <c r="G733" s="648" t="s">
        <v>843</v>
      </c>
      <c r="H733" s="648"/>
      <c r="I733" s="648"/>
      <c r="J733" s="649">
        <v>6500</v>
      </c>
      <c r="K733" s="650"/>
      <c r="L733" s="651"/>
      <c r="M733" s="652">
        <f t="shared" si="11"/>
        <v>1</v>
      </c>
      <c r="N733" s="653"/>
      <c r="O733" s="654"/>
    </row>
    <row r="734" spans="3:15" ht="17.100000000000001" customHeight="1">
      <c r="C734" s="476"/>
      <c r="D734" s="476"/>
      <c r="E734" s="473" t="s">
        <v>127</v>
      </c>
      <c r="F734" s="474" t="s">
        <v>126</v>
      </c>
      <c r="G734" s="648" t="s">
        <v>1437</v>
      </c>
      <c r="H734" s="648"/>
      <c r="I734" s="648"/>
      <c r="J734" s="649">
        <v>98400</v>
      </c>
      <c r="K734" s="650"/>
      <c r="L734" s="651"/>
      <c r="M734" s="652">
        <f t="shared" si="11"/>
        <v>1</v>
      </c>
      <c r="N734" s="653"/>
      <c r="O734" s="654"/>
    </row>
    <row r="735" spans="3:15" ht="17.100000000000001" customHeight="1">
      <c r="C735" s="466"/>
      <c r="D735" s="492" t="s">
        <v>1438</v>
      </c>
      <c r="E735" s="468"/>
      <c r="F735" s="493" t="s">
        <v>1215</v>
      </c>
      <c r="G735" s="637" t="s">
        <v>1237</v>
      </c>
      <c r="H735" s="637"/>
      <c r="I735" s="637"/>
      <c r="J735" s="638">
        <v>18585.240000000002</v>
      </c>
      <c r="K735" s="639"/>
      <c r="L735" s="640"/>
      <c r="M735" s="641">
        <f t="shared" si="11"/>
        <v>0.92926200000000003</v>
      </c>
      <c r="N735" s="642"/>
      <c r="O735" s="643"/>
    </row>
    <row r="736" spans="3:15" ht="17.100000000000001" customHeight="1">
      <c r="C736" s="476"/>
      <c r="D736" s="476"/>
      <c r="E736" s="473" t="s">
        <v>191</v>
      </c>
      <c r="F736" s="474" t="s">
        <v>190</v>
      </c>
      <c r="G736" s="648" t="s">
        <v>802</v>
      </c>
      <c r="H736" s="648"/>
      <c r="I736" s="648"/>
      <c r="J736" s="649">
        <v>631.78</v>
      </c>
      <c r="K736" s="650"/>
      <c r="L736" s="651"/>
      <c r="M736" s="652">
        <f t="shared" si="11"/>
        <v>0.63178000000000001</v>
      </c>
      <c r="N736" s="653"/>
      <c r="O736" s="654"/>
    </row>
    <row r="737" spans="3:15" ht="17.100000000000001" customHeight="1">
      <c r="C737" s="476"/>
      <c r="D737" s="476"/>
      <c r="E737" s="473" t="s">
        <v>175</v>
      </c>
      <c r="F737" s="474" t="s">
        <v>174</v>
      </c>
      <c r="G737" s="648" t="s">
        <v>802</v>
      </c>
      <c r="H737" s="648"/>
      <c r="I737" s="648"/>
      <c r="J737" s="649">
        <v>630</v>
      </c>
      <c r="K737" s="650"/>
      <c r="L737" s="651"/>
      <c r="M737" s="652">
        <f t="shared" si="11"/>
        <v>0.63</v>
      </c>
      <c r="N737" s="653"/>
      <c r="O737" s="654"/>
    </row>
    <row r="738" spans="3:15" ht="17.100000000000001" customHeight="1">
      <c r="C738" s="476"/>
      <c r="D738" s="476"/>
      <c r="E738" s="473" t="s">
        <v>137</v>
      </c>
      <c r="F738" s="474" t="s">
        <v>445</v>
      </c>
      <c r="G738" s="648" t="s">
        <v>987</v>
      </c>
      <c r="H738" s="648"/>
      <c r="I738" s="648"/>
      <c r="J738" s="649">
        <v>17323.46</v>
      </c>
      <c r="K738" s="650"/>
      <c r="L738" s="651"/>
      <c r="M738" s="652">
        <f t="shared" si="11"/>
        <v>0.96241444444444435</v>
      </c>
      <c r="N738" s="653"/>
      <c r="O738" s="654"/>
    </row>
    <row r="739" spans="3:15" ht="17.100000000000001" customHeight="1">
      <c r="C739" s="466"/>
      <c r="D739" s="492" t="s">
        <v>1439</v>
      </c>
      <c r="E739" s="468"/>
      <c r="F739" s="493" t="s">
        <v>240</v>
      </c>
      <c r="G739" s="637" t="s">
        <v>1440</v>
      </c>
      <c r="H739" s="637"/>
      <c r="I739" s="637"/>
      <c r="J739" s="638">
        <v>9790</v>
      </c>
      <c r="K739" s="639"/>
      <c r="L739" s="640"/>
      <c r="M739" s="641">
        <f t="shared" si="11"/>
        <v>1</v>
      </c>
      <c r="N739" s="642"/>
      <c r="O739" s="643"/>
    </row>
    <row r="740" spans="3:15" ht="17.100000000000001" customHeight="1">
      <c r="C740" s="476"/>
      <c r="D740" s="476"/>
      <c r="E740" s="473" t="s">
        <v>155</v>
      </c>
      <c r="F740" s="474" t="s">
        <v>154</v>
      </c>
      <c r="G740" s="648" t="s">
        <v>1440</v>
      </c>
      <c r="H740" s="648"/>
      <c r="I740" s="648"/>
      <c r="J740" s="649">
        <v>9790</v>
      </c>
      <c r="K740" s="650"/>
      <c r="L740" s="651"/>
      <c r="M740" s="652">
        <f t="shared" si="11"/>
        <v>1</v>
      </c>
      <c r="N740" s="653"/>
      <c r="O740" s="654"/>
    </row>
    <row r="741" spans="3:15" ht="17.100000000000001" customHeight="1">
      <c r="C741" s="490" t="s">
        <v>422</v>
      </c>
      <c r="D741" s="490"/>
      <c r="E741" s="490"/>
      <c r="F741" s="491" t="s">
        <v>351</v>
      </c>
      <c r="G741" s="633" t="s">
        <v>1441</v>
      </c>
      <c r="H741" s="633"/>
      <c r="I741" s="633"/>
      <c r="J741" s="634">
        <v>15000</v>
      </c>
      <c r="K741" s="635"/>
      <c r="L741" s="636"/>
      <c r="M741" s="658">
        <f t="shared" si="11"/>
        <v>1</v>
      </c>
      <c r="N741" s="659"/>
      <c r="O741" s="660"/>
    </row>
    <row r="742" spans="3:15" ht="17.100000000000001" customHeight="1">
      <c r="C742" s="466"/>
      <c r="D742" s="492" t="s">
        <v>1442</v>
      </c>
      <c r="E742" s="468"/>
      <c r="F742" s="493" t="s">
        <v>423</v>
      </c>
      <c r="G742" s="637" t="s">
        <v>1441</v>
      </c>
      <c r="H742" s="637"/>
      <c r="I742" s="637"/>
      <c r="J742" s="638">
        <v>15000</v>
      </c>
      <c r="K742" s="639"/>
      <c r="L742" s="640"/>
      <c r="M742" s="641">
        <f t="shared" si="11"/>
        <v>1</v>
      </c>
      <c r="N742" s="642"/>
      <c r="O742" s="643"/>
    </row>
    <row r="743" spans="3:15" ht="42" customHeight="1">
      <c r="C743" s="476"/>
      <c r="D743" s="476"/>
      <c r="E743" s="473" t="s">
        <v>373</v>
      </c>
      <c r="F743" s="474" t="s">
        <v>415</v>
      </c>
      <c r="G743" s="648" t="s">
        <v>1441</v>
      </c>
      <c r="H743" s="648"/>
      <c r="I743" s="648"/>
      <c r="J743" s="649">
        <v>15000</v>
      </c>
      <c r="K743" s="650"/>
      <c r="L743" s="651"/>
      <c r="M743" s="652">
        <f t="shared" si="11"/>
        <v>1</v>
      </c>
      <c r="N743" s="653"/>
      <c r="O743" s="654"/>
    </row>
    <row r="744" spans="3:15" ht="17.100000000000001" customHeight="1">
      <c r="C744" s="490" t="s">
        <v>424</v>
      </c>
      <c r="D744" s="490"/>
      <c r="E744" s="490"/>
      <c r="F744" s="491" t="s">
        <v>87</v>
      </c>
      <c r="G744" s="633" t="s">
        <v>1443</v>
      </c>
      <c r="H744" s="633"/>
      <c r="I744" s="633"/>
      <c r="J744" s="634">
        <v>199986.13</v>
      </c>
      <c r="K744" s="635"/>
      <c r="L744" s="636"/>
      <c r="M744" s="658">
        <f t="shared" si="11"/>
        <v>0.99993065000000003</v>
      </c>
      <c r="N744" s="659"/>
      <c r="O744" s="660"/>
    </row>
    <row r="745" spans="3:15" ht="17.100000000000001" customHeight="1">
      <c r="C745" s="466"/>
      <c r="D745" s="492" t="s">
        <v>1444</v>
      </c>
      <c r="E745" s="468"/>
      <c r="F745" s="493" t="s">
        <v>242</v>
      </c>
      <c r="G745" s="637" t="s">
        <v>708</v>
      </c>
      <c r="H745" s="637"/>
      <c r="I745" s="637"/>
      <c r="J745" s="638">
        <v>70000</v>
      </c>
      <c r="K745" s="639"/>
      <c r="L745" s="640"/>
      <c r="M745" s="641">
        <f t="shared" si="11"/>
        <v>1</v>
      </c>
      <c r="N745" s="642"/>
      <c r="O745" s="643"/>
    </row>
    <row r="746" spans="3:15" ht="35.25" customHeight="1">
      <c r="C746" s="476"/>
      <c r="D746" s="476"/>
      <c r="E746" s="473" t="s">
        <v>32</v>
      </c>
      <c r="F746" s="474" t="s">
        <v>377</v>
      </c>
      <c r="G746" s="648" t="s">
        <v>708</v>
      </c>
      <c r="H746" s="648"/>
      <c r="I746" s="648"/>
      <c r="J746" s="649">
        <v>70000</v>
      </c>
      <c r="K746" s="650"/>
      <c r="L746" s="651"/>
      <c r="M746" s="652">
        <f t="shared" si="11"/>
        <v>1</v>
      </c>
      <c r="N746" s="653"/>
      <c r="O746" s="654"/>
    </row>
    <row r="747" spans="3:15" ht="17.100000000000001" customHeight="1">
      <c r="C747" s="466"/>
      <c r="D747" s="492" t="s">
        <v>1445</v>
      </c>
      <c r="E747" s="468"/>
      <c r="F747" s="493" t="s">
        <v>241</v>
      </c>
      <c r="G747" s="637" t="s">
        <v>888</v>
      </c>
      <c r="H747" s="637"/>
      <c r="I747" s="637"/>
      <c r="J747" s="638">
        <v>50000</v>
      </c>
      <c r="K747" s="639"/>
      <c r="L747" s="640"/>
      <c r="M747" s="641">
        <f t="shared" si="11"/>
        <v>1</v>
      </c>
      <c r="N747" s="642"/>
      <c r="O747" s="643"/>
    </row>
    <row r="748" spans="3:15" ht="37.5" customHeight="1">
      <c r="C748" s="476"/>
      <c r="D748" s="476"/>
      <c r="E748" s="473" t="s">
        <v>231</v>
      </c>
      <c r="F748" s="474" t="s">
        <v>230</v>
      </c>
      <c r="G748" s="648" t="s">
        <v>888</v>
      </c>
      <c r="H748" s="648"/>
      <c r="I748" s="648"/>
      <c r="J748" s="649">
        <v>50000</v>
      </c>
      <c r="K748" s="650"/>
      <c r="L748" s="651"/>
      <c r="M748" s="652">
        <f t="shared" si="11"/>
        <v>1</v>
      </c>
      <c r="N748" s="653"/>
      <c r="O748" s="654"/>
    </row>
    <row r="749" spans="3:15" ht="17.100000000000001" customHeight="1">
      <c r="C749" s="466"/>
      <c r="D749" s="492" t="s">
        <v>1446</v>
      </c>
      <c r="E749" s="468"/>
      <c r="F749" s="493" t="s">
        <v>240</v>
      </c>
      <c r="G749" s="637" t="s">
        <v>1447</v>
      </c>
      <c r="H749" s="637"/>
      <c r="I749" s="637"/>
      <c r="J749" s="638">
        <v>79986.13</v>
      </c>
      <c r="K749" s="639"/>
      <c r="L749" s="640"/>
      <c r="M749" s="641">
        <f t="shared" si="11"/>
        <v>0.99982662500000008</v>
      </c>
      <c r="N749" s="642"/>
      <c r="O749" s="643"/>
    </row>
    <row r="750" spans="3:15" ht="33" customHeight="1">
      <c r="C750" s="476"/>
      <c r="D750" s="476"/>
      <c r="E750" s="473" t="s">
        <v>229</v>
      </c>
      <c r="F750" s="474" t="s">
        <v>228</v>
      </c>
      <c r="G750" s="648" t="s">
        <v>1447</v>
      </c>
      <c r="H750" s="648"/>
      <c r="I750" s="648"/>
      <c r="J750" s="649">
        <v>79986.13</v>
      </c>
      <c r="K750" s="650"/>
      <c r="L750" s="651"/>
      <c r="M750" s="652">
        <f t="shared" si="11"/>
        <v>0.99982662500000008</v>
      </c>
      <c r="N750" s="653"/>
      <c r="O750" s="654"/>
    </row>
    <row r="751" spans="3:15" ht="17.100000000000001" customHeight="1">
      <c r="C751" s="490" t="s">
        <v>426</v>
      </c>
      <c r="D751" s="490"/>
      <c r="E751" s="490"/>
      <c r="F751" s="491" t="s">
        <v>86</v>
      </c>
      <c r="G751" s="633" t="s">
        <v>1448</v>
      </c>
      <c r="H751" s="633"/>
      <c r="I751" s="633"/>
      <c r="J751" s="634">
        <v>1702158.32</v>
      </c>
      <c r="K751" s="635"/>
      <c r="L751" s="636"/>
      <c r="M751" s="658">
        <f t="shared" si="11"/>
        <v>0.96557184105284066</v>
      </c>
      <c r="N751" s="659"/>
      <c r="O751" s="660"/>
    </row>
    <row r="752" spans="3:15" ht="17.100000000000001" customHeight="1">
      <c r="C752" s="466"/>
      <c r="D752" s="492" t="s">
        <v>891</v>
      </c>
      <c r="E752" s="468"/>
      <c r="F752" s="493" t="s">
        <v>427</v>
      </c>
      <c r="G752" s="637" t="s">
        <v>1449</v>
      </c>
      <c r="H752" s="637"/>
      <c r="I752" s="637"/>
      <c r="J752" s="638">
        <v>1540741.67</v>
      </c>
      <c r="K752" s="639"/>
      <c r="L752" s="640"/>
      <c r="M752" s="641">
        <f t="shared" si="11"/>
        <v>0.96296354374999993</v>
      </c>
      <c r="N752" s="642"/>
      <c r="O752" s="643"/>
    </row>
    <row r="753" spans="3:15" ht="17.100000000000001" customHeight="1">
      <c r="C753" s="476"/>
      <c r="D753" s="476"/>
      <c r="E753" s="473" t="s">
        <v>129</v>
      </c>
      <c r="F753" s="474" t="s">
        <v>128</v>
      </c>
      <c r="G753" s="648" t="s">
        <v>1450</v>
      </c>
      <c r="H753" s="648"/>
      <c r="I753" s="648"/>
      <c r="J753" s="649">
        <v>1140741.67</v>
      </c>
      <c r="K753" s="650"/>
      <c r="L753" s="651"/>
      <c r="M753" s="652">
        <f t="shared" si="11"/>
        <v>0.95061805833333324</v>
      </c>
      <c r="N753" s="653"/>
      <c r="O753" s="654"/>
    </row>
    <row r="754" spans="3:15" ht="36.75" customHeight="1">
      <c r="C754" s="476"/>
      <c r="D754" s="476"/>
      <c r="E754" s="473" t="s">
        <v>373</v>
      </c>
      <c r="F754" s="474" t="s">
        <v>415</v>
      </c>
      <c r="G754" s="648" t="s">
        <v>892</v>
      </c>
      <c r="H754" s="648"/>
      <c r="I754" s="648"/>
      <c r="J754" s="649">
        <v>400000</v>
      </c>
      <c r="K754" s="650"/>
      <c r="L754" s="651"/>
      <c r="M754" s="652">
        <f t="shared" si="11"/>
        <v>1</v>
      </c>
      <c r="N754" s="653"/>
      <c r="O754" s="654"/>
    </row>
    <row r="755" spans="3:15" ht="17.100000000000001" customHeight="1">
      <c r="C755" s="466"/>
      <c r="D755" s="492" t="s">
        <v>1451</v>
      </c>
      <c r="E755" s="468"/>
      <c r="F755" s="493" t="s">
        <v>240</v>
      </c>
      <c r="G755" s="637" t="s">
        <v>1452</v>
      </c>
      <c r="H755" s="637"/>
      <c r="I755" s="637"/>
      <c r="J755" s="638">
        <v>161416.65</v>
      </c>
      <c r="K755" s="639"/>
      <c r="L755" s="640"/>
      <c r="M755" s="641">
        <f t="shared" si="11"/>
        <v>0.9911983420325452</v>
      </c>
      <c r="N755" s="642"/>
      <c r="O755" s="643"/>
    </row>
    <row r="756" spans="3:15" ht="27.75" customHeight="1">
      <c r="C756" s="476"/>
      <c r="D756" s="476"/>
      <c r="E756" s="473" t="s">
        <v>229</v>
      </c>
      <c r="F756" s="474" t="s">
        <v>228</v>
      </c>
      <c r="G756" s="648" t="s">
        <v>888</v>
      </c>
      <c r="H756" s="648"/>
      <c r="I756" s="648"/>
      <c r="J756" s="649">
        <v>49899.7</v>
      </c>
      <c r="K756" s="650"/>
      <c r="L756" s="651"/>
      <c r="M756" s="652">
        <f t="shared" si="11"/>
        <v>0.99799399999999994</v>
      </c>
      <c r="N756" s="653"/>
      <c r="O756" s="654"/>
    </row>
    <row r="757" spans="3:15" ht="17.100000000000001" customHeight="1">
      <c r="C757" s="476"/>
      <c r="D757" s="476"/>
      <c r="E757" s="473" t="s">
        <v>195</v>
      </c>
      <c r="F757" s="474" t="s">
        <v>194</v>
      </c>
      <c r="G757" s="648" t="s">
        <v>1453</v>
      </c>
      <c r="H757" s="648"/>
      <c r="I757" s="648"/>
      <c r="J757" s="649">
        <v>10801</v>
      </c>
      <c r="K757" s="650"/>
      <c r="L757" s="651"/>
      <c r="M757" s="652">
        <f t="shared" si="11"/>
        <v>0.9433187772925764</v>
      </c>
      <c r="N757" s="653"/>
      <c r="O757" s="654"/>
    </row>
    <row r="758" spans="3:15" ht="17.100000000000001" customHeight="1">
      <c r="C758" s="476"/>
      <c r="D758" s="476"/>
      <c r="E758" s="473" t="s">
        <v>191</v>
      </c>
      <c r="F758" s="474" t="s">
        <v>190</v>
      </c>
      <c r="G758" s="648" t="s">
        <v>680</v>
      </c>
      <c r="H758" s="648"/>
      <c r="I758" s="648"/>
      <c r="J758" s="649">
        <v>35141.949999999997</v>
      </c>
      <c r="K758" s="650"/>
      <c r="L758" s="651"/>
      <c r="M758" s="652">
        <f t="shared" si="11"/>
        <v>0.98991408450704221</v>
      </c>
      <c r="N758" s="653"/>
      <c r="O758" s="654"/>
    </row>
    <row r="759" spans="3:15" ht="17.100000000000001" customHeight="1">
      <c r="C759" s="476"/>
      <c r="D759" s="476"/>
      <c r="E759" s="473" t="s">
        <v>175</v>
      </c>
      <c r="F759" s="474" t="s">
        <v>174</v>
      </c>
      <c r="G759" s="648" t="s">
        <v>1165</v>
      </c>
      <c r="H759" s="648"/>
      <c r="I759" s="648"/>
      <c r="J759" s="649">
        <v>15374</v>
      </c>
      <c r="K759" s="650"/>
      <c r="L759" s="651"/>
      <c r="M759" s="652">
        <f t="shared" si="11"/>
        <v>0.97923566878980894</v>
      </c>
      <c r="N759" s="653"/>
      <c r="O759" s="654"/>
    </row>
    <row r="760" spans="3:15" ht="17.100000000000001" customHeight="1">
      <c r="C760" s="476"/>
      <c r="D760" s="476"/>
      <c r="E760" s="473" t="s">
        <v>157</v>
      </c>
      <c r="F760" s="474" t="s">
        <v>156</v>
      </c>
      <c r="G760" s="648" t="s">
        <v>743</v>
      </c>
      <c r="H760" s="648"/>
      <c r="I760" s="648"/>
      <c r="J760" s="649">
        <v>200</v>
      </c>
      <c r="K760" s="650"/>
      <c r="L760" s="651"/>
      <c r="M760" s="652">
        <f t="shared" si="11"/>
        <v>1</v>
      </c>
      <c r="N760" s="653"/>
      <c r="O760" s="654"/>
    </row>
    <row r="761" spans="3:15" ht="34.5" customHeight="1">
      <c r="C761" s="476"/>
      <c r="D761" s="476"/>
      <c r="E761" s="473" t="s">
        <v>373</v>
      </c>
      <c r="F761" s="474" t="s">
        <v>415</v>
      </c>
      <c r="G761" s="648" t="s">
        <v>888</v>
      </c>
      <c r="H761" s="648"/>
      <c r="I761" s="648"/>
      <c r="J761" s="649">
        <v>50000</v>
      </c>
      <c r="K761" s="650"/>
      <c r="L761" s="651"/>
      <c r="M761" s="652">
        <f t="shared" si="11"/>
        <v>1</v>
      </c>
      <c r="N761" s="653"/>
      <c r="O761" s="654"/>
    </row>
    <row r="762" spans="3:15" ht="5.45" customHeight="1">
      <c r="C762" s="564"/>
      <c r="D762" s="564"/>
      <c r="E762" s="564"/>
      <c r="F762" s="530"/>
      <c r="G762" s="530"/>
      <c r="H762" s="530"/>
      <c r="I762" s="530"/>
    </row>
    <row r="763" spans="3:15" ht="17.100000000000001" customHeight="1">
      <c r="C763" s="566" t="s">
        <v>440</v>
      </c>
      <c r="D763" s="566"/>
      <c r="E763" s="566"/>
      <c r="F763" s="566"/>
      <c r="G763" s="567" t="s">
        <v>1454</v>
      </c>
      <c r="H763" s="567"/>
      <c r="I763" s="567"/>
      <c r="J763" s="661">
        <v>74940797.640000001</v>
      </c>
      <c r="K763" s="661"/>
      <c r="L763" s="661"/>
      <c r="M763" s="662">
        <v>0.94289999999999996</v>
      </c>
      <c r="N763" s="662"/>
      <c r="O763" s="662"/>
    </row>
  </sheetData>
  <mergeCells count="2281">
    <mergeCell ref="C762:E762"/>
    <mergeCell ref="F762:I762"/>
    <mergeCell ref="C763:F763"/>
    <mergeCell ref="G763:I763"/>
    <mergeCell ref="J763:L763"/>
    <mergeCell ref="M763:O763"/>
    <mergeCell ref="G760:I760"/>
    <mergeCell ref="J760:L760"/>
    <mergeCell ref="M760:O760"/>
    <mergeCell ref="G761:I761"/>
    <mergeCell ref="J761:L761"/>
    <mergeCell ref="M761:O761"/>
    <mergeCell ref="G758:I758"/>
    <mergeCell ref="J758:L758"/>
    <mergeCell ref="M758:O758"/>
    <mergeCell ref="G759:I759"/>
    <mergeCell ref="J759:L759"/>
    <mergeCell ref="M759:O759"/>
    <mergeCell ref="G756:I756"/>
    <mergeCell ref="J756:L756"/>
    <mergeCell ref="M756:O756"/>
    <mergeCell ref="G757:I757"/>
    <mergeCell ref="J757:L757"/>
    <mergeCell ref="M757:O757"/>
    <mergeCell ref="G754:I754"/>
    <mergeCell ref="J754:L754"/>
    <mergeCell ref="M754:O754"/>
    <mergeCell ref="G755:I755"/>
    <mergeCell ref="J755:L755"/>
    <mergeCell ref="M755:O755"/>
    <mergeCell ref="G752:I752"/>
    <mergeCell ref="J752:L752"/>
    <mergeCell ref="M752:O752"/>
    <mergeCell ref="G753:I753"/>
    <mergeCell ref="J753:L753"/>
    <mergeCell ref="M753:O753"/>
    <mergeCell ref="G750:I750"/>
    <mergeCell ref="J750:L750"/>
    <mergeCell ref="M750:O750"/>
    <mergeCell ref="G751:I751"/>
    <mergeCell ref="J751:L751"/>
    <mergeCell ref="M751:O751"/>
    <mergeCell ref="G748:I748"/>
    <mergeCell ref="J748:L748"/>
    <mergeCell ref="M748:O748"/>
    <mergeCell ref="G749:I749"/>
    <mergeCell ref="J749:L749"/>
    <mergeCell ref="M749:O749"/>
    <mergeCell ref="G746:I746"/>
    <mergeCell ref="J746:L746"/>
    <mergeCell ref="M746:O746"/>
    <mergeCell ref="G747:I747"/>
    <mergeCell ref="J747:L747"/>
    <mergeCell ref="M747:O747"/>
    <mergeCell ref="G744:I744"/>
    <mergeCell ref="J744:L744"/>
    <mergeCell ref="M744:O744"/>
    <mergeCell ref="G745:I745"/>
    <mergeCell ref="J745:L745"/>
    <mergeCell ref="M745:O745"/>
    <mergeCell ref="G742:I742"/>
    <mergeCell ref="J742:L742"/>
    <mergeCell ref="M742:O742"/>
    <mergeCell ref="G743:I743"/>
    <mergeCell ref="J743:L743"/>
    <mergeCell ref="M743:O743"/>
    <mergeCell ref="G740:I740"/>
    <mergeCell ref="J740:L740"/>
    <mergeCell ref="M740:O740"/>
    <mergeCell ref="G741:I741"/>
    <mergeCell ref="J741:L741"/>
    <mergeCell ref="M741:O741"/>
    <mergeCell ref="G738:I738"/>
    <mergeCell ref="J738:L738"/>
    <mergeCell ref="M738:O738"/>
    <mergeCell ref="G739:I739"/>
    <mergeCell ref="J739:L739"/>
    <mergeCell ref="M739:O739"/>
    <mergeCell ref="G736:I736"/>
    <mergeCell ref="J736:L736"/>
    <mergeCell ref="M736:O736"/>
    <mergeCell ref="G737:I737"/>
    <mergeCell ref="J737:L737"/>
    <mergeCell ref="M737:O737"/>
    <mergeCell ref="G734:I734"/>
    <mergeCell ref="J734:L734"/>
    <mergeCell ref="M734:O734"/>
    <mergeCell ref="G735:I735"/>
    <mergeCell ref="J735:L735"/>
    <mergeCell ref="M735:O735"/>
    <mergeCell ref="G732:I732"/>
    <mergeCell ref="J732:L732"/>
    <mergeCell ref="M732:O732"/>
    <mergeCell ref="G733:I733"/>
    <mergeCell ref="J733:L733"/>
    <mergeCell ref="M733:O733"/>
    <mergeCell ref="G730:I730"/>
    <mergeCell ref="J730:L730"/>
    <mergeCell ref="M730:O730"/>
    <mergeCell ref="G731:I731"/>
    <mergeCell ref="J731:L731"/>
    <mergeCell ref="M731:O731"/>
    <mergeCell ref="G728:I728"/>
    <mergeCell ref="J728:L728"/>
    <mergeCell ref="M728:O728"/>
    <mergeCell ref="G729:I729"/>
    <mergeCell ref="J729:L729"/>
    <mergeCell ref="M729:O729"/>
    <mergeCell ref="G726:I726"/>
    <mergeCell ref="J726:L726"/>
    <mergeCell ref="M726:O726"/>
    <mergeCell ref="G727:I727"/>
    <mergeCell ref="J727:L727"/>
    <mergeCell ref="M727:O727"/>
    <mergeCell ref="G724:I724"/>
    <mergeCell ref="J724:L724"/>
    <mergeCell ref="M724:O724"/>
    <mergeCell ref="G725:I725"/>
    <mergeCell ref="J725:L725"/>
    <mergeCell ref="M725:O725"/>
    <mergeCell ref="G722:I722"/>
    <mergeCell ref="J722:L722"/>
    <mergeCell ref="M722:O722"/>
    <mergeCell ref="G723:I723"/>
    <mergeCell ref="J723:L723"/>
    <mergeCell ref="M723:O723"/>
    <mergeCell ref="G720:I720"/>
    <mergeCell ref="J720:L720"/>
    <mergeCell ref="M720:O720"/>
    <mergeCell ref="G721:I721"/>
    <mergeCell ref="J721:L721"/>
    <mergeCell ref="M721:O721"/>
    <mergeCell ref="G718:I718"/>
    <mergeCell ref="J718:L718"/>
    <mergeCell ref="M718:O718"/>
    <mergeCell ref="G719:I719"/>
    <mergeCell ref="J719:L719"/>
    <mergeCell ref="M719:O719"/>
    <mergeCell ref="G716:I716"/>
    <mergeCell ref="J716:L716"/>
    <mergeCell ref="M716:O716"/>
    <mergeCell ref="G717:I717"/>
    <mergeCell ref="J717:L717"/>
    <mergeCell ref="M717:O717"/>
    <mergeCell ref="G714:I714"/>
    <mergeCell ref="J714:L714"/>
    <mergeCell ref="M714:O714"/>
    <mergeCell ref="G715:I715"/>
    <mergeCell ref="J715:L715"/>
    <mergeCell ref="M715:O715"/>
    <mergeCell ref="G712:I712"/>
    <mergeCell ref="J712:L712"/>
    <mergeCell ref="M712:O712"/>
    <mergeCell ref="G713:I713"/>
    <mergeCell ref="J713:L713"/>
    <mergeCell ref="M713:O713"/>
    <mergeCell ref="G710:I710"/>
    <mergeCell ref="J710:L710"/>
    <mergeCell ref="M710:O710"/>
    <mergeCell ref="G711:I711"/>
    <mergeCell ref="J711:L711"/>
    <mergeCell ref="M711:O711"/>
    <mergeCell ref="G708:I708"/>
    <mergeCell ref="J708:L708"/>
    <mergeCell ref="M708:O708"/>
    <mergeCell ref="G709:I709"/>
    <mergeCell ref="J709:L709"/>
    <mergeCell ref="M709:O709"/>
    <mergeCell ref="G706:I706"/>
    <mergeCell ref="J706:L706"/>
    <mergeCell ref="M706:O706"/>
    <mergeCell ref="G707:I707"/>
    <mergeCell ref="J707:L707"/>
    <mergeCell ref="M707:O707"/>
    <mergeCell ref="G704:I704"/>
    <mergeCell ref="J704:L704"/>
    <mergeCell ref="M704:O704"/>
    <mergeCell ref="G705:I705"/>
    <mergeCell ref="J705:L705"/>
    <mergeCell ref="M705:O705"/>
    <mergeCell ref="G702:I702"/>
    <mergeCell ref="J702:L702"/>
    <mergeCell ref="M702:O702"/>
    <mergeCell ref="G703:I703"/>
    <mergeCell ref="J703:L703"/>
    <mergeCell ref="M703:O703"/>
    <mergeCell ref="G700:I700"/>
    <mergeCell ref="J700:L700"/>
    <mergeCell ref="M700:O700"/>
    <mergeCell ref="G701:I701"/>
    <mergeCell ref="J701:L701"/>
    <mergeCell ref="M701:O701"/>
    <mergeCell ref="G698:I698"/>
    <mergeCell ref="J698:L698"/>
    <mergeCell ref="M698:O698"/>
    <mergeCell ref="G699:I699"/>
    <mergeCell ref="J699:L699"/>
    <mergeCell ref="M699:O699"/>
    <mergeCell ref="G696:I696"/>
    <mergeCell ref="J696:L696"/>
    <mergeCell ref="M696:O696"/>
    <mergeCell ref="G697:I697"/>
    <mergeCell ref="J697:L697"/>
    <mergeCell ref="M697:O697"/>
    <mergeCell ref="G694:I694"/>
    <mergeCell ref="J694:L694"/>
    <mergeCell ref="M694:O694"/>
    <mergeCell ref="G695:I695"/>
    <mergeCell ref="J695:L695"/>
    <mergeCell ref="M695:O695"/>
    <mergeCell ref="G692:I692"/>
    <mergeCell ref="J692:L692"/>
    <mergeCell ref="M692:O692"/>
    <mergeCell ref="G693:I693"/>
    <mergeCell ref="J693:L693"/>
    <mergeCell ref="M693:O693"/>
    <mergeCell ref="G690:I690"/>
    <mergeCell ref="J690:L690"/>
    <mergeCell ref="M690:O690"/>
    <mergeCell ref="G691:I691"/>
    <mergeCell ref="J691:L691"/>
    <mergeCell ref="M691:O691"/>
    <mergeCell ref="G688:I688"/>
    <mergeCell ref="J688:L688"/>
    <mergeCell ref="M688:O688"/>
    <mergeCell ref="G689:I689"/>
    <mergeCell ref="J689:L689"/>
    <mergeCell ref="M689:O689"/>
    <mergeCell ref="G686:I686"/>
    <mergeCell ref="J686:L686"/>
    <mergeCell ref="M686:O686"/>
    <mergeCell ref="G687:I687"/>
    <mergeCell ref="J687:L687"/>
    <mergeCell ref="M687:O687"/>
    <mergeCell ref="G684:I684"/>
    <mergeCell ref="J684:L684"/>
    <mergeCell ref="M684:O684"/>
    <mergeCell ref="G685:I685"/>
    <mergeCell ref="J685:L685"/>
    <mergeCell ref="M685:O685"/>
    <mergeCell ref="G682:I682"/>
    <mergeCell ref="J682:L682"/>
    <mergeCell ref="M682:O682"/>
    <mergeCell ref="G683:I683"/>
    <mergeCell ref="J683:L683"/>
    <mergeCell ref="M683:O683"/>
    <mergeCell ref="G680:I680"/>
    <mergeCell ref="J680:L680"/>
    <mergeCell ref="M680:O680"/>
    <mergeCell ref="G681:I681"/>
    <mergeCell ref="J681:L681"/>
    <mergeCell ref="M681:O681"/>
    <mergeCell ref="G678:I678"/>
    <mergeCell ref="J678:L678"/>
    <mergeCell ref="M678:O678"/>
    <mergeCell ref="G679:I679"/>
    <mergeCell ref="J679:L679"/>
    <mergeCell ref="M679:O679"/>
    <mergeCell ref="G676:I676"/>
    <mergeCell ref="J676:L676"/>
    <mergeCell ref="M676:O676"/>
    <mergeCell ref="G677:I677"/>
    <mergeCell ref="J677:L677"/>
    <mergeCell ref="M677:O677"/>
    <mergeCell ref="G674:I674"/>
    <mergeCell ref="J674:L674"/>
    <mergeCell ref="M674:O674"/>
    <mergeCell ref="G675:I675"/>
    <mergeCell ref="J675:L675"/>
    <mergeCell ref="M675:O675"/>
    <mergeCell ref="G672:I672"/>
    <mergeCell ref="J672:L672"/>
    <mergeCell ref="M672:O672"/>
    <mergeCell ref="G673:I673"/>
    <mergeCell ref="J673:L673"/>
    <mergeCell ref="M673:O673"/>
    <mergeCell ref="G670:I670"/>
    <mergeCell ref="J670:L670"/>
    <mergeCell ref="M670:O670"/>
    <mergeCell ref="G671:I671"/>
    <mergeCell ref="J671:L671"/>
    <mergeCell ref="M671:O671"/>
    <mergeCell ref="G668:I668"/>
    <mergeCell ref="J668:L668"/>
    <mergeCell ref="M668:O668"/>
    <mergeCell ref="G669:I669"/>
    <mergeCell ref="J669:L669"/>
    <mergeCell ref="M669:O669"/>
    <mergeCell ref="G666:I666"/>
    <mergeCell ref="J666:L666"/>
    <mergeCell ref="M666:O666"/>
    <mergeCell ref="G667:I667"/>
    <mergeCell ref="J667:L667"/>
    <mergeCell ref="M667:O667"/>
    <mergeCell ref="G664:I664"/>
    <mergeCell ref="J664:L664"/>
    <mergeCell ref="M664:O664"/>
    <mergeCell ref="G665:I665"/>
    <mergeCell ref="J665:L665"/>
    <mergeCell ref="M665:O665"/>
    <mergeCell ref="G662:I662"/>
    <mergeCell ref="J662:L662"/>
    <mergeCell ref="M662:O662"/>
    <mergeCell ref="G663:I663"/>
    <mergeCell ref="J663:L663"/>
    <mergeCell ref="M663:O663"/>
    <mergeCell ref="G660:I660"/>
    <mergeCell ref="J660:L660"/>
    <mergeCell ref="M660:O660"/>
    <mergeCell ref="G661:I661"/>
    <mergeCell ref="J661:L661"/>
    <mergeCell ref="M661:O661"/>
    <mergeCell ref="G658:I658"/>
    <mergeCell ref="J658:L658"/>
    <mergeCell ref="M658:O658"/>
    <mergeCell ref="G659:I659"/>
    <mergeCell ref="J659:L659"/>
    <mergeCell ref="M659:O659"/>
    <mergeCell ref="G656:I656"/>
    <mergeCell ref="J656:L656"/>
    <mergeCell ref="M656:O656"/>
    <mergeCell ref="G657:I657"/>
    <mergeCell ref="J657:L657"/>
    <mergeCell ref="M657:O657"/>
    <mergeCell ref="G654:I654"/>
    <mergeCell ref="J654:L654"/>
    <mergeCell ref="M654:O654"/>
    <mergeCell ref="G655:I655"/>
    <mergeCell ref="J655:L655"/>
    <mergeCell ref="M655:O655"/>
    <mergeCell ref="G652:I652"/>
    <mergeCell ref="J652:L652"/>
    <mergeCell ref="M652:O652"/>
    <mergeCell ref="G653:I653"/>
    <mergeCell ref="J653:L653"/>
    <mergeCell ref="M653:O653"/>
    <mergeCell ref="G650:I650"/>
    <mergeCell ref="J650:L650"/>
    <mergeCell ref="M650:O650"/>
    <mergeCell ref="G651:I651"/>
    <mergeCell ref="J651:L651"/>
    <mergeCell ref="M651:O651"/>
    <mergeCell ref="G648:I648"/>
    <mergeCell ref="J648:L648"/>
    <mergeCell ref="M648:O648"/>
    <mergeCell ref="G649:I649"/>
    <mergeCell ref="J649:L649"/>
    <mergeCell ref="M649:O649"/>
    <mergeCell ref="G646:I646"/>
    <mergeCell ref="J646:L646"/>
    <mergeCell ref="M646:O646"/>
    <mergeCell ref="G647:I647"/>
    <mergeCell ref="J647:L647"/>
    <mergeCell ref="M647:O647"/>
    <mergeCell ref="G644:I644"/>
    <mergeCell ref="J644:L644"/>
    <mergeCell ref="M644:O644"/>
    <mergeCell ref="G645:I645"/>
    <mergeCell ref="J645:L645"/>
    <mergeCell ref="M645:O645"/>
    <mergeCell ref="G642:I642"/>
    <mergeCell ref="J642:L642"/>
    <mergeCell ref="M642:O642"/>
    <mergeCell ref="G643:I643"/>
    <mergeCell ref="J643:L643"/>
    <mergeCell ref="M643:O643"/>
    <mergeCell ref="G640:I640"/>
    <mergeCell ref="J640:L640"/>
    <mergeCell ref="M640:O640"/>
    <mergeCell ref="G641:I641"/>
    <mergeCell ref="J641:L641"/>
    <mergeCell ref="M641:O641"/>
    <mergeCell ref="G638:I638"/>
    <mergeCell ref="J638:L638"/>
    <mergeCell ref="M638:O638"/>
    <mergeCell ref="G639:I639"/>
    <mergeCell ref="J639:L639"/>
    <mergeCell ref="M639:O639"/>
    <mergeCell ref="G636:I636"/>
    <mergeCell ref="J636:L636"/>
    <mergeCell ref="M636:O636"/>
    <mergeCell ref="G637:I637"/>
    <mergeCell ref="J637:L637"/>
    <mergeCell ref="M637:O637"/>
    <mergeCell ref="G634:I634"/>
    <mergeCell ref="J634:L634"/>
    <mergeCell ref="M634:O634"/>
    <mergeCell ref="G635:I635"/>
    <mergeCell ref="J635:L635"/>
    <mergeCell ref="M635:O635"/>
    <mergeCell ref="G632:I632"/>
    <mergeCell ref="J632:L632"/>
    <mergeCell ref="M632:O632"/>
    <mergeCell ref="G633:I633"/>
    <mergeCell ref="J633:L633"/>
    <mergeCell ref="M633:O633"/>
    <mergeCell ref="G630:I630"/>
    <mergeCell ref="J630:L630"/>
    <mergeCell ref="M630:O630"/>
    <mergeCell ref="G631:I631"/>
    <mergeCell ref="J631:L631"/>
    <mergeCell ref="M631:O631"/>
    <mergeCell ref="G628:I628"/>
    <mergeCell ref="J628:L628"/>
    <mergeCell ref="M628:O628"/>
    <mergeCell ref="G629:I629"/>
    <mergeCell ref="J629:L629"/>
    <mergeCell ref="M629:O629"/>
    <mergeCell ref="G626:I626"/>
    <mergeCell ref="J626:L626"/>
    <mergeCell ref="M626:O626"/>
    <mergeCell ref="G627:I627"/>
    <mergeCell ref="J627:L627"/>
    <mergeCell ref="M627:O627"/>
    <mergeCell ref="G624:I624"/>
    <mergeCell ref="J624:L624"/>
    <mergeCell ref="M624:O624"/>
    <mergeCell ref="G625:I625"/>
    <mergeCell ref="J625:L625"/>
    <mergeCell ref="M625:O625"/>
    <mergeCell ref="G622:I622"/>
    <mergeCell ref="J622:L622"/>
    <mergeCell ref="M622:O622"/>
    <mergeCell ref="G623:I623"/>
    <mergeCell ref="J623:L623"/>
    <mergeCell ref="M623:O623"/>
    <mergeCell ref="G620:I620"/>
    <mergeCell ref="J620:L620"/>
    <mergeCell ref="M620:O620"/>
    <mergeCell ref="G621:I621"/>
    <mergeCell ref="J621:L621"/>
    <mergeCell ref="M621:O621"/>
    <mergeCell ref="G618:I618"/>
    <mergeCell ref="J618:L618"/>
    <mergeCell ref="M618:O618"/>
    <mergeCell ref="G619:I619"/>
    <mergeCell ref="J619:L619"/>
    <mergeCell ref="M619:O619"/>
    <mergeCell ref="G616:I616"/>
    <mergeCell ref="J616:L616"/>
    <mergeCell ref="M616:O616"/>
    <mergeCell ref="G617:I617"/>
    <mergeCell ref="J617:L617"/>
    <mergeCell ref="M617:O617"/>
    <mergeCell ref="G614:I614"/>
    <mergeCell ref="J614:L614"/>
    <mergeCell ref="M614:O614"/>
    <mergeCell ref="G615:I615"/>
    <mergeCell ref="J615:L615"/>
    <mergeCell ref="M615:O615"/>
    <mergeCell ref="G612:I612"/>
    <mergeCell ref="J612:L612"/>
    <mergeCell ref="M612:O612"/>
    <mergeCell ref="G613:I613"/>
    <mergeCell ref="J613:L613"/>
    <mergeCell ref="M613:O613"/>
    <mergeCell ref="G610:I610"/>
    <mergeCell ref="J610:L610"/>
    <mergeCell ref="M610:O610"/>
    <mergeCell ref="G611:I611"/>
    <mergeCell ref="J611:L611"/>
    <mergeCell ref="M611:O611"/>
    <mergeCell ref="G608:I608"/>
    <mergeCell ref="J608:L608"/>
    <mergeCell ref="M608:O608"/>
    <mergeCell ref="G609:I609"/>
    <mergeCell ref="J609:L609"/>
    <mergeCell ref="M609:O609"/>
    <mergeCell ref="G606:I606"/>
    <mergeCell ref="J606:L606"/>
    <mergeCell ref="M606:O606"/>
    <mergeCell ref="G607:I607"/>
    <mergeCell ref="J607:L607"/>
    <mergeCell ref="M607:O607"/>
    <mergeCell ref="G604:I604"/>
    <mergeCell ref="J604:L604"/>
    <mergeCell ref="M604:O604"/>
    <mergeCell ref="G605:I605"/>
    <mergeCell ref="J605:L605"/>
    <mergeCell ref="M605:O605"/>
    <mergeCell ref="G602:I602"/>
    <mergeCell ref="J602:L602"/>
    <mergeCell ref="M602:O602"/>
    <mergeCell ref="G603:I603"/>
    <mergeCell ref="J603:L603"/>
    <mergeCell ref="M603:O603"/>
    <mergeCell ref="G600:I600"/>
    <mergeCell ref="J600:L600"/>
    <mergeCell ref="M600:O600"/>
    <mergeCell ref="G601:I601"/>
    <mergeCell ref="J601:L601"/>
    <mergeCell ref="M601:O601"/>
    <mergeCell ref="G598:I598"/>
    <mergeCell ref="J598:L598"/>
    <mergeCell ref="M598:O598"/>
    <mergeCell ref="G599:I599"/>
    <mergeCell ref="J599:L599"/>
    <mergeCell ref="M599:O599"/>
    <mergeCell ref="G596:I596"/>
    <mergeCell ref="J596:L596"/>
    <mergeCell ref="M596:O596"/>
    <mergeCell ref="G597:I597"/>
    <mergeCell ref="J597:L597"/>
    <mergeCell ref="M597:O597"/>
    <mergeCell ref="G594:I594"/>
    <mergeCell ref="J594:L594"/>
    <mergeCell ref="M594:O594"/>
    <mergeCell ref="G595:I595"/>
    <mergeCell ref="J595:L595"/>
    <mergeCell ref="M595:O595"/>
    <mergeCell ref="G592:I592"/>
    <mergeCell ref="J592:L592"/>
    <mergeCell ref="M592:O592"/>
    <mergeCell ref="G593:I593"/>
    <mergeCell ref="J593:L593"/>
    <mergeCell ref="M593:O593"/>
    <mergeCell ref="G590:I590"/>
    <mergeCell ref="J590:L590"/>
    <mergeCell ref="M590:O590"/>
    <mergeCell ref="G591:I591"/>
    <mergeCell ref="J591:L591"/>
    <mergeCell ref="M591:O591"/>
    <mergeCell ref="G588:I588"/>
    <mergeCell ref="J588:L588"/>
    <mergeCell ref="M588:O588"/>
    <mergeCell ref="G589:I589"/>
    <mergeCell ref="J589:L589"/>
    <mergeCell ref="M589:O589"/>
    <mergeCell ref="G586:I586"/>
    <mergeCell ref="J586:L586"/>
    <mergeCell ref="M586:O586"/>
    <mergeCell ref="G587:I587"/>
    <mergeCell ref="J587:L587"/>
    <mergeCell ref="M587:O587"/>
    <mergeCell ref="G584:I584"/>
    <mergeCell ref="J584:L584"/>
    <mergeCell ref="M584:O584"/>
    <mergeCell ref="G585:I585"/>
    <mergeCell ref="J585:L585"/>
    <mergeCell ref="M585:O585"/>
    <mergeCell ref="G582:I582"/>
    <mergeCell ref="J582:L582"/>
    <mergeCell ref="M582:O582"/>
    <mergeCell ref="G583:I583"/>
    <mergeCell ref="J583:L583"/>
    <mergeCell ref="M583:O583"/>
    <mergeCell ref="G580:I580"/>
    <mergeCell ref="J580:L580"/>
    <mergeCell ref="M580:O580"/>
    <mergeCell ref="G581:I581"/>
    <mergeCell ref="J581:L581"/>
    <mergeCell ref="M581:O581"/>
    <mergeCell ref="G578:I578"/>
    <mergeCell ref="J578:L578"/>
    <mergeCell ref="M578:O578"/>
    <mergeCell ref="G579:I579"/>
    <mergeCell ref="J579:L579"/>
    <mergeCell ref="M579:O579"/>
    <mergeCell ref="G576:I576"/>
    <mergeCell ref="J576:L576"/>
    <mergeCell ref="M576:O576"/>
    <mergeCell ref="G577:I577"/>
    <mergeCell ref="J577:L577"/>
    <mergeCell ref="M577:O577"/>
    <mergeCell ref="G574:I574"/>
    <mergeCell ref="J574:L574"/>
    <mergeCell ref="M574:O574"/>
    <mergeCell ref="G575:I575"/>
    <mergeCell ref="J575:L575"/>
    <mergeCell ref="M575:O575"/>
    <mergeCell ref="G572:I572"/>
    <mergeCell ref="J572:L572"/>
    <mergeCell ref="M572:O572"/>
    <mergeCell ref="G573:I573"/>
    <mergeCell ref="J573:L573"/>
    <mergeCell ref="M573:O573"/>
    <mergeCell ref="G570:I570"/>
    <mergeCell ref="J570:L570"/>
    <mergeCell ref="M570:O570"/>
    <mergeCell ref="G571:I571"/>
    <mergeCell ref="J571:L571"/>
    <mergeCell ref="M571:O571"/>
    <mergeCell ref="G568:I568"/>
    <mergeCell ref="J568:L568"/>
    <mergeCell ref="M568:O568"/>
    <mergeCell ref="G569:I569"/>
    <mergeCell ref="J569:L569"/>
    <mergeCell ref="M569:O569"/>
    <mergeCell ref="G566:I566"/>
    <mergeCell ref="J566:L566"/>
    <mergeCell ref="M566:O566"/>
    <mergeCell ref="G567:I567"/>
    <mergeCell ref="J567:L567"/>
    <mergeCell ref="M567:O567"/>
    <mergeCell ref="G564:I564"/>
    <mergeCell ref="J564:L564"/>
    <mergeCell ref="M564:O564"/>
    <mergeCell ref="G565:I565"/>
    <mergeCell ref="J565:L565"/>
    <mergeCell ref="M565:O565"/>
    <mergeCell ref="G562:I562"/>
    <mergeCell ref="J562:L562"/>
    <mergeCell ref="M562:O562"/>
    <mergeCell ref="G563:I563"/>
    <mergeCell ref="J563:L563"/>
    <mergeCell ref="M563:O563"/>
    <mergeCell ref="G560:I560"/>
    <mergeCell ref="J560:L560"/>
    <mergeCell ref="M560:O560"/>
    <mergeCell ref="G561:I561"/>
    <mergeCell ref="J561:L561"/>
    <mergeCell ref="M561:O561"/>
    <mergeCell ref="G558:I558"/>
    <mergeCell ref="J558:L558"/>
    <mergeCell ref="M558:O558"/>
    <mergeCell ref="G559:I559"/>
    <mergeCell ref="J559:L559"/>
    <mergeCell ref="M559:O559"/>
    <mergeCell ref="G556:I556"/>
    <mergeCell ref="J556:L556"/>
    <mergeCell ref="M556:O556"/>
    <mergeCell ref="G557:I557"/>
    <mergeCell ref="J557:L557"/>
    <mergeCell ref="M557:O557"/>
    <mergeCell ref="G554:I554"/>
    <mergeCell ref="J554:L554"/>
    <mergeCell ref="M554:O554"/>
    <mergeCell ref="G555:I555"/>
    <mergeCell ref="J555:L555"/>
    <mergeCell ref="M555:O555"/>
    <mergeCell ref="G552:I552"/>
    <mergeCell ref="J552:L552"/>
    <mergeCell ref="M552:O552"/>
    <mergeCell ref="G553:I553"/>
    <mergeCell ref="J553:L553"/>
    <mergeCell ref="M553:O553"/>
    <mergeCell ref="G550:I550"/>
    <mergeCell ref="J550:L550"/>
    <mergeCell ref="M550:O550"/>
    <mergeCell ref="G551:I551"/>
    <mergeCell ref="J551:L551"/>
    <mergeCell ref="M551:O551"/>
    <mergeCell ref="G548:I548"/>
    <mergeCell ref="J548:L548"/>
    <mergeCell ref="M548:O548"/>
    <mergeCell ref="G549:I549"/>
    <mergeCell ref="J549:L549"/>
    <mergeCell ref="M549:O549"/>
    <mergeCell ref="G546:I546"/>
    <mergeCell ref="J546:L546"/>
    <mergeCell ref="M546:O546"/>
    <mergeCell ref="G547:I547"/>
    <mergeCell ref="J547:L547"/>
    <mergeCell ref="M547:O547"/>
    <mergeCell ref="G544:I544"/>
    <mergeCell ref="J544:L544"/>
    <mergeCell ref="M544:O544"/>
    <mergeCell ref="G545:I545"/>
    <mergeCell ref="J545:L545"/>
    <mergeCell ref="M545:O545"/>
    <mergeCell ref="G542:I542"/>
    <mergeCell ref="J542:L542"/>
    <mergeCell ref="M542:O542"/>
    <mergeCell ref="G543:I543"/>
    <mergeCell ref="J543:L543"/>
    <mergeCell ref="M543:O543"/>
    <mergeCell ref="G540:I540"/>
    <mergeCell ref="J540:L540"/>
    <mergeCell ref="M540:O540"/>
    <mergeCell ref="G541:I541"/>
    <mergeCell ref="J541:L541"/>
    <mergeCell ref="M541:O541"/>
    <mergeCell ref="G538:I538"/>
    <mergeCell ref="J538:L538"/>
    <mergeCell ref="M538:O538"/>
    <mergeCell ref="G539:I539"/>
    <mergeCell ref="J539:L539"/>
    <mergeCell ref="M539:O539"/>
    <mergeCell ref="G536:I536"/>
    <mergeCell ref="J536:L536"/>
    <mergeCell ref="M536:O536"/>
    <mergeCell ref="G537:I537"/>
    <mergeCell ref="J537:L537"/>
    <mergeCell ref="M537:O537"/>
    <mergeCell ref="G534:I534"/>
    <mergeCell ref="J534:L534"/>
    <mergeCell ref="M534:O534"/>
    <mergeCell ref="G535:I535"/>
    <mergeCell ref="J535:L535"/>
    <mergeCell ref="M535:O535"/>
    <mergeCell ref="G532:I532"/>
    <mergeCell ref="J532:L532"/>
    <mergeCell ref="M532:O532"/>
    <mergeCell ref="G533:I533"/>
    <mergeCell ref="J533:L533"/>
    <mergeCell ref="M533:O533"/>
    <mergeCell ref="G530:I530"/>
    <mergeCell ref="J530:L530"/>
    <mergeCell ref="M530:O530"/>
    <mergeCell ref="G531:I531"/>
    <mergeCell ref="J531:L531"/>
    <mergeCell ref="M531:O531"/>
    <mergeCell ref="G528:I528"/>
    <mergeCell ref="J528:L528"/>
    <mergeCell ref="M528:O528"/>
    <mergeCell ref="G529:I529"/>
    <mergeCell ref="J529:L529"/>
    <mergeCell ref="M529:O529"/>
    <mergeCell ref="G526:I526"/>
    <mergeCell ref="J526:L526"/>
    <mergeCell ref="M526:O526"/>
    <mergeCell ref="G527:I527"/>
    <mergeCell ref="J527:L527"/>
    <mergeCell ref="M527:O527"/>
    <mergeCell ref="G524:I524"/>
    <mergeCell ref="J524:L524"/>
    <mergeCell ref="M524:O524"/>
    <mergeCell ref="G525:I525"/>
    <mergeCell ref="J525:L525"/>
    <mergeCell ref="M525:O525"/>
    <mergeCell ref="G522:I522"/>
    <mergeCell ref="J522:L522"/>
    <mergeCell ref="M522:O522"/>
    <mergeCell ref="G523:I523"/>
    <mergeCell ref="J523:L523"/>
    <mergeCell ref="M523:O523"/>
    <mergeCell ref="G520:I520"/>
    <mergeCell ref="J520:L520"/>
    <mergeCell ref="M520:O520"/>
    <mergeCell ref="G521:I521"/>
    <mergeCell ref="J521:L521"/>
    <mergeCell ref="M521:O521"/>
    <mergeCell ref="G518:I518"/>
    <mergeCell ref="J518:L518"/>
    <mergeCell ref="M518:O518"/>
    <mergeCell ref="G519:I519"/>
    <mergeCell ref="J519:L519"/>
    <mergeCell ref="M519:O519"/>
    <mergeCell ref="G516:I516"/>
    <mergeCell ref="J516:L516"/>
    <mergeCell ref="M516:O516"/>
    <mergeCell ref="G517:I517"/>
    <mergeCell ref="J517:L517"/>
    <mergeCell ref="M517:O517"/>
    <mergeCell ref="G514:I514"/>
    <mergeCell ref="J514:L514"/>
    <mergeCell ref="M514:O514"/>
    <mergeCell ref="G515:I515"/>
    <mergeCell ref="J515:L515"/>
    <mergeCell ref="M515:O515"/>
    <mergeCell ref="G512:I512"/>
    <mergeCell ref="J512:L512"/>
    <mergeCell ref="M512:O512"/>
    <mergeCell ref="G513:I513"/>
    <mergeCell ref="J513:L513"/>
    <mergeCell ref="M513:O513"/>
    <mergeCell ref="G510:I510"/>
    <mergeCell ref="J510:L510"/>
    <mergeCell ref="M510:O510"/>
    <mergeCell ref="G511:I511"/>
    <mergeCell ref="J511:L511"/>
    <mergeCell ref="M511:O511"/>
    <mergeCell ref="G508:I508"/>
    <mergeCell ref="J508:L508"/>
    <mergeCell ref="M508:O508"/>
    <mergeCell ref="G509:I509"/>
    <mergeCell ref="J509:L509"/>
    <mergeCell ref="M509:O509"/>
    <mergeCell ref="G506:I506"/>
    <mergeCell ref="J506:L506"/>
    <mergeCell ref="M506:O506"/>
    <mergeCell ref="G507:I507"/>
    <mergeCell ref="J507:L507"/>
    <mergeCell ref="M507:O507"/>
    <mergeCell ref="G504:I504"/>
    <mergeCell ref="J504:L504"/>
    <mergeCell ref="M504:O504"/>
    <mergeCell ref="G505:I505"/>
    <mergeCell ref="J505:L505"/>
    <mergeCell ref="M505:O505"/>
    <mergeCell ref="G502:I502"/>
    <mergeCell ref="J502:L502"/>
    <mergeCell ref="M502:O502"/>
    <mergeCell ref="G503:I503"/>
    <mergeCell ref="J503:L503"/>
    <mergeCell ref="M503:O503"/>
    <mergeCell ref="G500:I500"/>
    <mergeCell ref="J500:L500"/>
    <mergeCell ref="M500:O500"/>
    <mergeCell ref="G501:I501"/>
    <mergeCell ref="J501:L501"/>
    <mergeCell ref="M501:O501"/>
    <mergeCell ref="G498:I498"/>
    <mergeCell ref="J498:L498"/>
    <mergeCell ref="M498:O498"/>
    <mergeCell ref="G499:I499"/>
    <mergeCell ref="J499:L499"/>
    <mergeCell ref="M499:O499"/>
    <mergeCell ref="G496:I496"/>
    <mergeCell ref="J496:L496"/>
    <mergeCell ref="M496:O496"/>
    <mergeCell ref="G497:I497"/>
    <mergeCell ref="J497:L497"/>
    <mergeCell ref="M497:O497"/>
    <mergeCell ref="G494:I494"/>
    <mergeCell ref="J494:L494"/>
    <mergeCell ref="M494:O494"/>
    <mergeCell ref="G495:I495"/>
    <mergeCell ref="J495:L495"/>
    <mergeCell ref="M495:O495"/>
    <mergeCell ref="G492:I492"/>
    <mergeCell ref="J492:L492"/>
    <mergeCell ref="M492:O492"/>
    <mergeCell ref="G493:I493"/>
    <mergeCell ref="J493:L493"/>
    <mergeCell ref="M493:O493"/>
    <mergeCell ref="G490:I490"/>
    <mergeCell ref="J490:L490"/>
    <mergeCell ref="M490:O490"/>
    <mergeCell ref="G491:I491"/>
    <mergeCell ref="J491:L491"/>
    <mergeCell ref="M491:O491"/>
    <mergeCell ref="G488:I488"/>
    <mergeCell ref="J488:L488"/>
    <mergeCell ref="M488:O488"/>
    <mergeCell ref="G489:I489"/>
    <mergeCell ref="J489:L489"/>
    <mergeCell ref="M489:O489"/>
    <mergeCell ref="G486:I486"/>
    <mergeCell ref="J486:L486"/>
    <mergeCell ref="M486:O486"/>
    <mergeCell ref="G487:I487"/>
    <mergeCell ref="J487:L487"/>
    <mergeCell ref="M487:O487"/>
    <mergeCell ref="G484:I484"/>
    <mergeCell ref="J484:L484"/>
    <mergeCell ref="M484:O484"/>
    <mergeCell ref="G485:I485"/>
    <mergeCell ref="J485:L485"/>
    <mergeCell ref="M485:O485"/>
    <mergeCell ref="G482:I482"/>
    <mergeCell ref="J482:L482"/>
    <mergeCell ref="M482:O482"/>
    <mergeCell ref="G483:I483"/>
    <mergeCell ref="J483:L483"/>
    <mergeCell ref="M483:O483"/>
    <mergeCell ref="G480:I480"/>
    <mergeCell ref="J480:L480"/>
    <mergeCell ref="M480:O480"/>
    <mergeCell ref="G481:I481"/>
    <mergeCell ref="J481:L481"/>
    <mergeCell ref="M481:O481"/>
    <mergeCell ref="G478:I478"/>
    <mergeCell ref="J478:L478"/>
    <mergeCell ref="M478:O478"/>
    <mergeCell ref="G479:I479"/>
    <mergeCell ref="J479:L479"/>
    <mergeCell ref="M479:O479"/>
    <mergeCell ref="G476:I476"/>
    <mergeCell ref="J476:L476"/>
    <mergeCell ref="M476:O476"/>
    <mergeCell ref="G477:I477"/>
    <mergeCell ref="J477:L477"/>
    <mergeCell ref="M477:O477"/>
    <mergeCell ref="G474:I474"/>
    <mergeCell ref="J474:L474"/>
    <mergeCell ref="M474:O474"/>
    <mergeCell ref="G475:I475"/>
    <mergeCell ref="J475:L475"/>
    <mergeCell ref="M475:O475"/>
    <mergeCell ref="G472:I472"/>
    <mergeCell ref="J472:L472"/>
    <mergeCell ref="M472:O472"/>
    <mergeCell ref="G473:I473"/>
    <mergeCell ref="J473:L473"/>
    <mergeCell ref="M473:O473"/>
    <mergeCell ref="G470:I470"/>
    <mergeCell ref="J470:L470"/>
    <mergeCell ref="M470:O470"/>
    <mergeCell ref="G471:I471"/>
    <mergeCell ref="J471:L471"/>
    <mergeCell ref="M471:O471"/>
    <mergeCell ref="G468:I468"/>
    <mergeCell ref="J468:L468"/>
    <mergeCell ref="M468:O468"/>
    <mergeCell ref="G469:I469"/>
    <mergeCell ref="J469:L469"/>
    <mergeCell ref="M469:O469"/>
    <mergeCell ref="G466:I466"/>
    <mergeCell ref="J466:L466"/>
    <mergeCell ref="M466:O466"/>
    <mergeCell ref="G467:I467"/>
    <mergeCell ref="J467:L467"/>
    <mergeCell ref="M467:O467"/>
    <mergeCell ref="G464:I464"/>
    <mergeCell ref="J464:L464"/>
    <mergeCell ref="M464:O464"/>
    <mergeCell ref="G465:I465"/>
    <mergeCell ref="J465:L465"/>
    <mergeCell ref="M465:O465"/>
    <mergeCell ref="G462:I462"/>
    <mergeCell ref="J462:L462"/>
    <mergeCell ref="M462:O462"/>
    <mergeCell ref="G463:I463"/>
    <mergeCell ref="J463:L463"/>
    <mergeCell ref="M463:O463"/>
    <mergeCell ref="G460:I460"/>
    <mergeCell ref="J460:L460"/>
    <mergeCell ref="M460:O460"/>
    <mergeCell ref="G461:I461"/>
    <mergeCell ref="J461:L461"/>
    <mergeCell ref="M461:O461"/>
    <mergeCell ref="G458:I458"/>
    <mergeCell ref="J458:L458"/>
    <mergeCell ref="M458:O458"/>
    <mergeCell ref="G459:I459"/>
    <mergeCell ref="J459:L459"/>
    <mergeCell ref="M459:O459"/>
    <mergeCell ref="G456:I456"/>
    <mergeCell ref="J456:L456"/>
    <mergeCell ref="M456:O456"/>
    <mergeCell ref="G457:I457"/>
    <mergeCell ref="J457:L457"/>
    <mergeCell ref="M457:O457"/>
    <mergeCell ref="G454:I454"/>
    <mergeCell ref="J454:L454"/>
    <mergeCell ref="M454:O454"/>
    <mergeCell ref="G455:I455"/>
    <mergeCell ref="J455:L455"/>
    <mergeCell ref="M455:O455"/>
    <mergeCell ref="G452:I452"/>
    <mergeCell ref="J452:L452"/>
    <mergeCell ref="M452:O452"/>
    <mergeCell ref="G453:I453"/>
    <mergeCell ref="J453:L453"/>
    <mergeCell ref="M453:O453"/>
    <mergeCell ref="G450:I450"/>
    <mergeCell ref="J450:L450"/>
    <mergeCell ref="M450:O450"/>
    <mergeCell ref="G451:I451"/>
    <mergeCell ref="J451:L451"/>
    <mergeCell ref="M451:O451"/>
    <mergeCell ref="G448:I448"/>
    <mergeCell ref="J448:L448"/>
    <mergeCell ref="M448:O448"/>
    <mergeCell ref="G449:I449"/>
    <mergeCell ref="J449:L449"/>
    <mergeCell ref="M449:O449"/>
    <mergeCell ref="G446:I446"/>
    <mergeCell ref="J446:L446"/>
    <mergeCell ref="M446:O446"/>
    <mergeCell ref="G447:I447"/>
    <mergeCell ref="J447:L447"/>
    <mergeCell ref="M447:O447"/>
    <mergeCell ref="G444:I444"/>
    <mergeCell ref="J444:L444"/>
    <mergeCell ref="M444:O444"/>
    <mergeCell ref="G445:I445"/>
    <mergeCell ref="J445:L445"/>
    <mergeCell ref="M445:O445"/>
    <mergeCell ref="G442:I442"/>
    <mergeCell ref="J442:L442"/>
    <mergeCell ref="M442:O442"/>
    <mergeCell ref="G443:I443"/>
    <mergeCell ref="J443:L443"/>
    <mergeCell ref="M443:O443"/>
    <mergeCell ref="G440:I440"/>
    <mergeCell ref="J440:L440"/>
    <mergeCell ref="M440:O440"/>
    <mergeCell ref="G441:I441"/>
    <mergeCell ref="J441:L441"/>
    <mergeCell ref="M441:O441"/>
    <mergeCell ref="G438:I438"/>
    <mergeCell ref="J438:L438"/>
    <mergeCell ref="M438:O438"/>
    <mergeCell ref="G439:I439"/>
    <mergeCell ref="J439:L439"/>
    <mergeCell ref="M439:O439"/>
    <mergeCell ref="G436:I436"/>
    <mergeCell ref="J436:L436"/>
    <mergeCell ref="M436:O436"/>
    <mergeCell ref="G437:I437"/>
    <mergeCell ref="J437:L437"/>
    <mergeCell ref="M437:O437"/>
    <mergeCell ref="G434:I434"/>
    <mergeCell ref="J434:L434"/>
    <mergeCell ref="M434:O434"/>
    <mergeCell ref="G435:I435"/>
    <mergeCell ref="J435:L435"/>
    <mergeCell ref="M435:O435"/>
    <mergeCell ref="G432:I432"/>
    <mergeCell ref="J432:L432"/>
    <mergeCell ref="M432:O432"/>
    <mergeCell ref="G433:I433"/>
    <mergeCell ref="J433:L433"/>
    <mergeCell ref="M433:O433"/>
    <mergeCell ref="G430:I430"/>
    <mergeCell ref="J430:L430"/>
    <mergeCell ref="M430:O430"/>
    <mergeCell ref="G431:I431"/>
    <mergeCell ref="J431:L431"/>
    <mergeCell ref="M431:O431"/>
    <mergeCell ref="G428:I428"/>
    <mergeCell ref="J428:L428"/>
    <mergeCell ref="M428:O428"/>
    <mergeCell ref="G429:I429"/>
    <mergeCell ref="J429:L429"/>
    <mergeCell ref="M429:O429"/>
    <mergeCell ref="G426:I426"/>
    <mergeCell ref="J426:L426"/>
    <mergeCell ref="M426:O426"/>
    <mergeCell ref="G427:I427"/>
    <mergeCell ref="J427:L427"/>
    <mergeCell ref="M427:O427"/>
    <mergeCell ref="G424:I424"/>
    <mergeCell ref="J424:L424"/>
    <mergeCell ref="M424:O424"/>
    <mergeCell ref="G425:I425"/>
    <mergeCell ref="J425:L425"/>
    <mergeCell ref="M425:O425"/>
    <mergeCell ref="G422:I422"/>
    <mergeCell ref="J422:L422"/>
    <mergeCell ref="M422:O422"/>
    <mergeCell ref="G423:I423"/>
    <mergeCell ref="J423:L423"/>
    <mergeCell ref="M423:O423"/>
    <mergeCell ref="G420:I420"/>
    <mergeCell ref="J420:L420"/>
    <mergeCell ref="M420:O420"/>
    <mergeCell ref="G421:I421"/>
    <mergeCell ref="J421:L421"/>
    <mergeCell ref="M421:O421"/>
    <mergeCell ref="G418:I418"/>
    <mergeCell ref="J418:L418"/>
    <mergeCell ref="M418:O418"/>
    <mergeCell ref="G419:I419"/>
    <mergeCell ref="J419:L419"/>
    <mergeCell ref="M419:O419"/>
    <mergeCell ref="G416:I416"/>
    <mergeCell ref="J416:L416"/>
    <mergeCell ref="M416:O416"/>
    <mergeCell ref="G417:I417"/>
    <mergeCell ref="J417:L417"/>
    <mergeCell ref="M417:O417"/>
    <mergeCell ref="G414:I414"/>
    <mergeCell ref="J414:L414"/>
    <mergeCell ref="M414:O414"/>
    <mergeCell ref="G415:I415"/>
    <mergeCell ref="J415:L415"/>
    <mergeCell ref="M415:O415"/>
    <mergeCell ref="G412:I412"/>
    <mergeCell ref="J412:L412"/>
    <mergeCell ref="M412:O412"/>
    <mergeCell ref="G413:I413"/>
    <mergeCell ref="J413:L413"/>
    <mergeCell ref="M413:O413"/>
    <mergeCell ref="G410:I410"/>
    <mergeCell ref="J410:L410"/>
    <mergeCell ref="M410:O410"/>
    <mergeCell ref="G411:I411"/>
    <mergeCell ref="J411:L411"/>
    <mergeCell ref="M411:O411"/>
    <mergeCell ref="G408:I408"/>
    <mergeCell ref="J408:L408"/>
    <mergeCell ref="M408:O408"/>
    <mergeCell ref="G409:I409"/>
    <mergeCell ref="J409:L409"/>
    <mergeCell ref="M409:O409"/>
    <mergeCell ref="G406:I406"/>
    <mergeCell ref="J406:L406"/>
    <mergeCell ref="M406:O406"/>
    <mergeCell ref="G407:I407"/>
    <mergeCell ref="J407:L407"/>
    <mergeCell ref="M407:O407"/>
    <mergeCell ref="G404:I404"/>
    <mergeCell ref="J404:L404"/>
    <mergeCell ref="M404:O404"/>
    <mergeCell ref="G405:I405"/>
    <mergeCell ref="J405:L405"/>
    <mergeCell ref="M405:O405"/>
    <mergeCell ref="G402:I402"/>
    <mergeCell ref="J402:L402"/>
    <mergeCell ref="M402:O402"/>
    <mergeCell ref="G403:I403"/>
    <mergeCell ref="J403:L403"/>
    <mergeCell ref="M403:O403"/>
    <mergeCell ref="G400:I400"/>
    <mergeCell ref="J400:L400"/>
    <mergeCell ref="M400:O400"/>
    <mergeCell ref="G401:I401"/>
    <mergeCell ref="J401:L401"/>
    <mergeCell ref="M401:O401"/>
    <mergeCell ref="G398:I398"/>
    <mergeCell ref="J398:L398"/>
    <mergeCell ref="M398:O398"/>
    <mergeCell ref="G399:I399"/>
    <mergeCell ref="J399:L399"/>
    <mergeCell ref="M399:O399"/>
    <mergeCell ref="G396:I396"/>
    <mergeCell ref="J396:L396"/>
    <mergeCell ref="M396:O396"/>
    <mergeCell ref="G397:I397"/>
    <mergeCell ref="J397:L397"/>
    <mergeCell ref="M397:O397"/>
    <mergeCell ref="G394:I394"/>
    <mergeCell ref="J394:L394"/>
    <mergeCell ref="M394:O394"/>
    <mergeCell ref="G395:I395"/>
    <mergeCell ref="J395:L395"/>
    <mergeCell ref="M395:O395"/>
    <mergeCell ref="G392:I392"/>
    <mergeCell ref="J392:L392"/>
    <mergeCell ref="M392:O392"/>
    <mergeCell ref="G393:I393"/>
    <mergeCell ref="J393:L393"/>
    <mergeCell ref="M393:O393"/>
    <mergeCell ref="G390:I390"/>
    <mergeCell ref="J390:L390"/>
    <mergeCell ref="M390:O390"/>
    <mergeCell ref="G391:I391"/>
    <mergeCell ref="J391:L391"/>
    <mergeCell ref="M391:O391"/>
    <mergeCell ref="G388:I388"/>
    <mergeCell ref="J388:L388"/>
    <mergeCell ref="M388:O388"/>
    <mergeCell ref="G389:I389"/>
    <mergeCell ref="J389:L389"/>
    <mergeCell ref="M389:O389"/>
    <mergeCell ref="G386:I386"/>
    <mergeCell ref="J386:L386"/>
    <mergeCell ref="M386:O386"/>
    <mergeCell ref="G387:I387"/>
    <mergeCell ref="J387:L387"/>
    <mergeCell ref="M387:O387"/>
    <mergeCell ref="G384:I384"/>
    <mergeCell ref="J384:L384"/>
    <mergeCell ref="M384:O384"/>
    <mergeCell ref="G385:I385"/>
    <mergeCell ref="J385:L385"/>
    <mergeCell ref="M385:O385"/>
    <mergeCell ref="G382:I382"/>
    <mergeCell ref="J382:L382"/>
    <mergeCell ref="M382:O382"/>
    <mergeCell ref="G383:I383"/>
    <mergeCell ref="J383:L383"/>
    <mergeCell ref="M383:O383"/>
    <mergeCell ref="G380:I380"/>
    <mergeCell ref="J380:L380"/>
    <mergeCell ref="M380:O380"/>
    <mergeCell ref="G381:I381"/>
    <mergeCell ref="J381:L381"/>
    <mergeCell ref="M381:O381"/>
    <mergeCell ref="G378:I378"/>
    <mergeCell ref="J378:L378"/>
    <mergeCell ref="M378:O378"/>
    <mergeCell ref="G379:I379"/>
    <mergeCell ref="J379:L379"/>
    <mergeCell ref="M379:O379"/>
    <mergeCell ref="G376:I376"/>
    <mergeCell ref="J376:L376"/>
    <mergeCell ref="M376:O376"/>
    <mergeCell ref="G377:I377"/>
    <mergeCell ref="J377:L377"/>
    <mergeCell ref="M377:O377"/>
    <mergeCell ref="G374:I374"/>
    <mergeCell ref="J374:L374"/>
    <mergeCell ref="M374:O374"/>
    <mergeCell ref="G375:I375"/>
    <mergeCell ref="J375:L375"/>
    <mergeCell ref="M375:O375"/>
    <mergeCell ref="G372:I372"/>
    <mergeCell ref="J372:L372"/>
    <mergeCell ref="M372:O372"/>
    <mergeCell ref="G373:I373"/>
    <mergeCell ref="J373:L373"/>
    <mergeCell ref="M373:O373"/>
    <mergeCell ref="G370:I370"/>
    <mergeCell ref="J370:L370"/>
    <mergeCell ref="M370:O370"/>
    <mergeCell ref="G371:I371"/>
    <mergeCell ref="J371:L371"/>
    <mergeCell ref="M371:O371"/>
    <mergeCell ref="G368:I368"/>
    <mergeCell ref="J368:L368"/>
    <mergeCell ref="M368:O368"/>
    <mergeCell ref="G369:I369"/>
    <mergeCell ref="J369:L369"/>
    <mergeCell ref="M369:O369"/>
    <mergeCell ref="G366:I366"/>
    <mergeCell ref="J366:L366"/>
    <mergeCell ref="M366:O366"/>
    <mergeCell ref="G367:I367"/>
    <mergeCell ref="J367:L367"/>
    <mergeCell ref="M367:O367"/>
    <mergeCell ref="G364:I364"/>
    <mergeCell ref="J364:L364"/>
    <mergeCell ref="M364:O364"/>
    <mergeCell ref="G365:I365"/>
    <mergeCell ref="J365:L365"/>
    <mergeCell ref="M365:O365"/>
    <mergeCell ref="G362:I362"/>
    <mergeCell ref="J362:L362"/>
    <mergeCell ref="M362:O362"/>
    <mergeCell ref="G363:I363"/>
    <mergeCell ref="J363:L363"/>
    <mergeCell ref="M363:O363"/>
    <mergeCell ref="G360:I360"/>
    <mergeCell ref="J360:L360"/>
    <mergeCell ref="M360:O360"/>
    <mergeCell ref="G361:I361"/>
    <mergeCell ref="J361:L361"/>
    <mergeCell ref="M361:O361"/>
    <mergeCell ref="G358:I358"/>
    <mergeCell ref="J358:L358"/>
    <mergeCell ref="M358:O358"/>
    <mergeCell ref="G359:I359"/>
    <mergeCell ref="J359:L359"/>
    <mergeCell ref="M359:O359"/>
    <mergeCell ref="G356:I356"/>
    <mergeCell ref="J356:L356"/>
    <mergeCell ref="M356:O356"/>
    <mergeCell ref="G357:I357"/>
    <mergeCell ref="J357:L357"/>
    <mergeCell ref="M357:O357"/>
    <mergeCell ref="G354:I354"/>
    <mergeCell ref="J354:L354"/>
    <mergeCell ref="M354:O354"/>
    <mergeCell ref="G355:I355"/>
    <mergeCell ref="J355:L355"/>
    <mergeCell ref="M355:O355"/>
    <mergeCell ref="G352:I352"/>
    <mergeCell ref="J352:L352"/>
    <mergeCell ref="M352:O352"/>
    <mergeCell ref="G353:I353"/>
    <mergeCell ref="J353:L353"/>
    <mergeCell ref="M353:O353"/>
    <mergeCell ref="G350:I350"/>
    <mergeCell ref="J350:L350"/>
    <mergeCell ref="M350:O350"/>
    <mergeCell ref="G351:I351"/>
    <mergeCell ref="J351:L351"/>
    <mergeCell ref="M351:O351"/>
    <mergeCell ref="G348:I348"/>
    <mergeCell ref="J348:L348"/>
    <mergeCell ref="M348:O348"/>
    <mergeCell ref="G349:I349"/>
    <mergeCell ref="J349:L349"/>
    <mergeCell ref="M349:O349"/>
    <mergeCell ref="G346:I346"/>
    <mergeCell ref="J346:L346"/>
    <mergeCell ref="M346:O346"/>
    <mergeCell ref="G347:I347"/>
    <mergeCell ref="J347:L347"/>
    <mergeCell ref="M347:O347"/>
    <mergeCell ref="G344:I344"/>
    <mergeCell ref="J344:L344"/>
    <mergeCell ref="M344:O344"/>
    <mergeCell ref="G345:I345"/>
    <mergeCell ref="J345:L345"/>
    <mergeCell ref="M345:O345"/>
    <mergeCell ref="G342:I342"/>
    <mergeCell ref="J342:L342"/>
    <mergeCell ref="M342:O342"/>
    <mergeCell ref="G343:I343"/>
    <mergeCell ref="J343:L343"/>
    <mergeCell ref="M343:O343"/>
    <mergeCell ref="G340:I340"/>
    <mergeCell ref="J340:L340"/>
    <mergeCell ref="M340:O340"/>
    <mergeCell ref="G341:I341"/>
    <mergeCell ref="J341:L341"/>
    <mergeCell ref="M341:O341"/>
    <mergeCell ref="G338:I338"/>
    <mergeCell ref="J338:L338"/>
    <mergeCell ref="M338:O338"/>
    <mergeCell ref="G339:I339"/>
    <mergeCell ref="J339:L339"/>
    <mergeCell ref="M339:O339"/>
    <mergeCell ref="G336:I336"/>
    <mergeCell ref="J336:L336"/>
    <mergeCell ref="M336:O336"/>
    <mergeCell ref="G337:I337"/>
    <mergeCell ref="J337:L337"/>
    <mergeCell ref="M337:O337"/>
    <mergeCell ref="G334:I334"/>
    <mergeCell ref="J334:L334"/>
    <mergeCell ref="M334:O334"/>
    <mergeCell ref="G335:I335"/>
    <mergeCell ref="J335:L335"/>
    <mergeCell ref="M335:O335"/>
    <mergeCell ref="G332:I332"/>
    <mergeCell ref="J332:L332"/>
    <mergeCell ref="M332:O332"/>
    <mergeCell ref="G333:I333"/>
    <mergeCell ref="J333:L333"/>
    <mergeCell ref="M333:O333"/>
    <mergeCell ref="G330:I330"/>
    <mergeCell ref="J330:L330"/>
    <mergeCell ref="M330:O330"/>
    <mergeCell ref="G331:I331"/>
    <mergeCell ref="J331:L331"/>
    <mergeCell ref="M331:O331"/>
    <mergeCell ref="G328:I328"/>
    <mergeCell ref="J328:L328"/>
    <mergeCell ref="M328:O328"/>
    <mergeCell ref="G329:I329"/>
    <mergeCell ref="J329:L329"/>
    <mergeCell ref="M329:O329"/>
    <mergeCell ref="G326:I326"/>
    <mergeCell ref="J326:L326"/>
    <mergeCell ref="M326:O326"/>
    <mergeCell ref="G327:I327"/>
    <mergeCell ref="J327:L327"/>
    <mergeCell ref="M327:O327"/>
    <mergeCell ref="G324:I324"/>
    <mergeCell ref="J324:L324"/>
    <mergeCell ref="M324:O324"/>
    <mergeCell ref="G325:I325"/>
    <mergeCell ref="J325:L325"/>
    <mergeCell ref="M325:O325"/>
    <mergeCell ref="G322:I322"/>
    <mergeCell ref="J322:L322"/>
    <mergeCell ref="M322:O322"/>
    <mergeCell ref="G323:I323"/>
    <mergeCell ref="J323:L323"/>
    <mergeCell ref="M323:O323"/>
    <mergeCell ref="G320:I320"/>
    <mergeCell ref="J320:L320"/>
    <mergeCell ref="M320:O320"/>
    <mergeCell ref="G321:I321"/>
    <mergeCell ref="J321:L321"/>
    <mergeCell ref="M321:O321"/>
    <mergeCell ref="G318:I318"/>
    <mergeCell ref="J318:L318"/>
    <mergeCell ref="M318:O318"/>
    <mergeCell ref="G319:I319"/>
    <mergeCell ref="J319:L319"/>
    <mergeCell ref="M319:O319"/>
    <mergeCell ref="G316:I316"/>
    <mergeCell ref="J316:L316"/>
    <mergeCell ref="M316:O316"/>
    <mergeCell ref="G317:I317"/>
    <mergeCell ref="J317:L317"/>
    <mergeCell ref="M317:O317"/>
    <mergeCell ref="G314:I314"/>
    <mergeCell ref="J314:L314"/>
    <mergeCell ref="M314:O314"/>
    <mergeCell ref="G315:I315"/>
    <mergeCell ref="J315:L315"/>
    <mergeCell ref="M315:O315"/>
    <mergeCell ref="G312:I312"/>
    <mergeCell ref="J312:L312"/>
    <mergeCell ref="M312:O312"/>
    <mergeCell ref="G313:I313"/>
    <mergeCell ref="J313:L313"/>
    <mergeCell ref="M313:O313"/>
    <mergeCell ref="G310:I310"/>
    <mergeCell ref="J310:L310"/>
    <mergeCell ref="M310:O310"/>
    <mergeCell ref="G311:I311"/>
    <mergeCell ref="J311:L311"/>
    <mergeCell ref="M311:O311"/>
    <mergeCell ref="G308:I308"/>
    <mergeCell ref="J308:L308"/>
    <mergeCell ref="M308:O308"/>
    <mergeCell ref="G309:I309"/>
    <mergeCell ref="J309:L309"/>
    <mergeCell ref="M309:O309"/>
    <mergeCell ref="G306:I306"/>
    <mergeCell ref="J306:L306"/>
    <mergeCell ref="M306:O306"/>
    <mergeCell ref="G307:I307"/>
    <mergeCell ref="J307:L307"/>
    <mergeCell ref="M307:O307"/>
    <mergeCell ref="G304:I304"/>
    <mergeCell ref="J304:L304"/>
    <mergeCell ref="M304:O304"/>
    <mergeCell ref="G305:I305"/>
    <mergeCell ref="J305:L305"/>
    <mergeCell ref="M305:O305"/>
    <mergeCell ref="G302:I302"/>
    <mergeCell ref="J302:L302"/>
    <mergeCell ref="M302:O302"/>
    <mergeCell ref="G303:I303"/>
    <mergeCell ref="J303:L303"/>
    <mergeCell ref="M303:O303"/>
    <mergeCell ref="G300:I300"/>
    <mergeCell ref="J300:L300"/>
    <mergeCell ref="M300:O300"/>
    <mergeCell ref="G301:I301"/>
    <mergeCell ref="J301:L301"/>
    <mergeCell ref="M301:O301"/>
    <mergeCell ref="G298:I298"/>
    <mergeCell ref="J298:L298"/>
    <mergeCell ref="M298:O298"/>
    <mergeCell ref="G299:I299"/>
    <mergeCell ref="J299:L299"/>
    <mergeCell ref="M299:O299"/>
    <mergeCell ref="G296:I296"/>
    <mergeCell ref="J296:L296"/>
    <mergeCell ref="M296:O296"/>
    <mergeCell ref="G297:I297"/>
    <mergeCell ref="J297:L297"/>
    <mergeCell ref="M297:O297"/>
    <mergeCell ref="G294:I294"/>
    <mergeCell ref="J294:L294"/>
    <mergeCell ref="M294:O294"/>
    <mergeCell ref="G295:I295"/>
    <mergeCell ref="J295:L295"/>
    <mergeCell ref="M295:O295"/>
    <mergeCell ref="G292:I292"/>
    <mergeCell ref="J292:L292"/>
    <mergeCell ref="M292:O292"/>
    <mergeCell ref="G293:I293"/>
    <mergeCell ref="J293:L293"/>
    <mergeCell ref="M293:O293"/>
    <mergeCell ref="G290:I290"/>
    <mergeCell ref="J290:L290"/>
    <mergeCell ref="M290:O290"/>
    <mergeCell ref="G291:I291"/>
    <mergeCell ref="J291:L291"/>
    <mergeCell ref="M291:O291"/>
    <mergeCell ref="G288:I288"/>
    <mergeCell ref="J288:L288"/>
    <mergeCell ref="M288:O288"/>
    <mergeCell ref="G289:I289"/>
    <mergeCell ref="J289:L289"/>
    <mergeCell ref="M289:O289"/>
    <mergeCell ref="G286:I286"/>
    <mergeCell ref="J286:L286"/>
    <mergeCell ref="M286:O286"/>
    <mergeCell ref="G287:I287"/>
    <mergeCell ref="J287:L287"/>
    <mergeCell ref="M287:O287"/>
    <mergeCell ref="G284:I284"/>
    <mergeCell ref="J284:L284"/>
    <mergeCell ref="M284:O284"/>
    <mergeCell ref="G285:I285"/>
    <mergeCell ref="J285:L285"/>
    <mergeCell ref="M285:O285"/>
    <mergeCell ref="G282:I282"/>
    <mergeCell ref="J282:L282"/>
    <mergeCell ref="M282:O282"/>
    <mergeCell ref="G283:I283"/>
    <mergeCell ref="J283:L283"/>
    <mergeCell ref="M283:O283"/>
    <mergeCell ref="G280:I280"/>
    <mergeCell ref="J280:L280"/>
    <mergeCell ref="M280:O280"/>
    <mergeCell ref="G281:I281"/>
    <mergeCell ref="J281:L281"/>
    <mergeCell ref="M281:O281"/>
    <mergeCell ref="G278:I278"/>
    <mergeCell ref="J278:L278"/>
    <mergeCell ref="M278:O278"/>
    <mergeCell ref="G279:I279"/>
    <mergeCell ref="J279:L279"/>
    <mergeCell ref="M279:O279"/>
    <mergeCell ref="G276:I276"/>
    <mergeCell ref="J276:L276"/>
    <mergeCell ref="M276:O276"/>
    <mergeCell ref="G277:I277"/>
    <mergeCell ref="J277:L277"/>
    <mergeCell ref="M277:O277"/>
    <mergeCell ref="G274:I274"/>
    <mergeCell ref="J274:L274"/>
    <mergeCell ref="M274:O274"/>
    <mergeCell ref="G275:I275"/>
    <mergeCell ref="J275:L275"/>
    <mergeCell ref="M275:O275"/>
    <mergeCell ref="G272:I272"/>
    <mergeCell ref="J272:L272"/>
    <mergeCell ref="M272:O272"/>
    <mergeCell ref="G273:I273"/>
    <mergeCell ref="J273:L273"/>
    <mergeCell ref="M273:O273"/>
    <mergeCell ref="G270:I270"/>
    <mergeCell ref="J270:L270"/>
    <mergeCell ref="M270:O270"/>
    <mergeCell ref="G271:I271"/>
    <mergeCell ref="J271:L271"/>
    <mergeCell ref="M271:O271"/>
    <mergeCell ref="G268:I268"/>
    <mergeCell ref="J268:L268"/>
    <mergeCell ref="M268:O268"/>
    <mergeCell ref="G269:I269"/>
    <mergeCell ref="J269:L269"/>
    <mergeCell ref="M269:O269"/>
    <mergeCell ref="G266:I266"/>
    <mergeCell ref="J266:L266"/>
    <mergeCell ref="M266:O266"/>
    <mergeCell ref="G267:I267"/>
    <mergeCell ref="J267:L267"/>
    <mergeCell ref="M267:O267"/>
    <mergeCell ref="G264:I264"/>
    <mergeCell ref="J264:L264"/>
    <mergeCell ref="M264:O264"/>
    <mergeCell ref="G265:I265"/>
    <mergeCell ref="J265:L265"/>
    <mergeCell ref="M265:O265"/>
    <mergeCell ref="G262:I262"/>
    <mergeCell ref="J262:L262"/>
    <mergeCell ref="M262:O262"/>
    <mergeCell ref="G263:I263"/>
    <mergeCell ref="J263:L263"/>
    <mergeCell ref="M263:O263"/>
    <mergeCell ref="G260:I260"/>
    <mergeCell ref="J260:L260"/>
    <mergeCell ref="M260:O260"/>
    <mergeCell ref="G261:I261"/>
    <mergeCell ref="J261:L261"/>
    <mergeCell ref="M261:O261"/>
    <mergeCell ref="G258:I258"/>
    <mergeCell ref="J258:L258"/>
    <mergeCell ref="M258:O258"/>
    <mergeCell ref="G259:I259"/>
    <mergeCell ref="J259:L259"/>
    <mergeCell ref="M259:O259"/>
    <mergeCell ref="G256:I256"/>
    <mergeCell ref="J256:L256"/>
    <mergeCell ref="M256:O256"/>
    <mergeCell ref="G257:I257"/>
    <mergeCell ref="J257:L257"/>
    <mergeCell ref="M257:O257"/>
    <mergeCell ref="G254:I254"/>
    <mergeCell ref="J254:L254"/>
    <mergeCell ref="M254:O254"/>
    <mergeCell ref="G255:I255"/>
    <mergeCell ref="J255:L255"/>
    <mergeCell ref="M255:O255"/>
    <mergeCell ref="G252:I252"/>
    <mergeCell ref="J252:L252"/>
    <mergeCell ref="M252:O252"/>
    <mergeCell ref="G253:I253"/>
    <mergeCell ref="J253:L253"/>
    <mergeCell ref="M253:O253"/>
    <mergeCell ref="G250:I250"/>
    <mergeCell ref="J250:L250"/>
    <mergeCell ref="M250:O250"/>
    <mergeCell ref="G251:I251"/>
    <mergeCell ref="J251:L251"/>
    <mergeCell ref="M251:O251"/>
    <mergeCell ref="G248:I248"/>
    <mergeCell ref="J248:L248"/>
    <mergeCell ref="M248:O248"/>
    <mergeCell ref="G249:I249"/>
    <mergeCell ref="J249:L249"/>
    <mergeCell ref="M249:O249"/>
    <mergeCell ref="G246:I246"/>
    <mergeCell ref="J246:L246"/>
    <mergeCell ref="M246:O246"/>
    <mergeCell ref="G247:I247"/>
    <mergeCell ref="J247:L247"/>
    <mergeCell ref="M247:O247"/>
    <mergeCell ref="G244:I244"/>
    <mergeCell ref="J244:L244"/>
    <mergeCell ref="M244:O244"/>
    <mergeCell ref="G245:I245"/>
    <mergeCell ref="J245:L245"/>
    <mergeCell ref="M245:O245"/>
    <mergeCell ref="G242:I242"/>
    <mergeCell ref="J242:L242"/>
    <mergeCell ref="M242:O242"/>
    <mergeCell ref="G243:I243"/>
    <mergeCell ref="J243:L243"/>
    <mergeCell ref="M243:O243"/>
    <mergeCell ref="G240:I240"/>
    <mergeCell ref="J240:L240"/>
    <mergeCell ref="M240:O240"/>
    <mergeCell ref="G241:I241"/>
    <mergeCell ref="J241:L241"/>
    <mergeCell ref="M241:O241"/>
    <mergeCell ref="G238:I238"/>
    <mergeCell ref="J238:L238"/>
    <mergeCell ref="M238:O238"/>
    <mergeCell ref="G239:I239"/>
    <mergeCell ref="J239:L239"/>
    <mergeCell ref="M239:O239"/>
    <mergeCell ref="G236:I236"/>
    <mergeCell ref="J236:L236"/>
    <mergeCell ref="M236:O236"/>
    <mergeCell ref="G237:I237"/>
    <mergeCell ref="J237:L237"/>
    <mergeCell ref="M237:O237"/>
    <mergeCell ref="G234:I234"/>
    <mergeCell ref="J234:L234"/>
    <mergeCell ref="M234:O234"/>
    <mergeCell ref="G235:I235"/>
    <mergeCell ref="J235:L235"/>
    <mergeCell ref="M235:O235"/>
    <mergeCell ref="G232:I232"/>
    <mergeCell ref="J232:L232"/>
    <mergeCell ref="M232:O232"/>
    <mergeCell ref="G233:I233"/>
    <mergeCell ref="J233:L233"/>
    <mergeCell ref="M233:O233"/>
    <mergeCell ref="G230:I230"/>
    <mergeCell ref="J230:L230"/>
    <mergeCell ref="M230:O230"/>
    <mergeCell ref="G231:I231"/>
    <mergeCell ref="J231:L231"/>
    <mergeCell ref="M231:O231"/>
    <mergeCell ref="G228:I228"/>
    <mergeCell ref="J228:L228"/>
    <mergeCell ref="M228:O228"/>
    <mergeCell ref="G229:I229"/>
    <mergeCell ref="J229:L229"/>
    <mergeCell ref="M229:O229"/>
    <mergeCell ref="G226:I226"/>
    <mergeCell ref="J226:L226"/>
    <mergeCell ref="M226:O226"/>
    <mergeCell ref="G227:I227"/>
    <mergeCell ref="J227:L227"/>
    <mergeCell ref="M227:O227"/>
    <mergeCell ref="G224:I224"/>
    <mergeCell ref="J224:L224"/>
    <mergeCell ref="M224:O224"/>
    <mergeCell ref="G225:I225"/>
    <mergeCell ref="J225:L225"/>
    <mergeCell ref="M225:O225"/>
    <mergeCell ref="G222:I222"/>
    <mergeCell ref="J222:L222"/>
    <mergeCell ref="M222:O222"/>
    <mergeCell ref="G223:I223"/>
    <mergeCell ref="J223:L223"/>
    <mergeCell ref="M223:O223"/>
    <mergeCell ref="G220:I220"/>
    <mergeCell ref="J220:L220"/>
    <mergeCell ref="M220:O220"/>
    <mergeCell ref="G221:I221"/>
    <mergeCell ref="J221:L221"/>
    <mergeCell ref="M221:O221"/>
    <mergeCell ref="G218:I218"/>
    <mergeCell ref="J218:L218"/>
    <mergeCell ref="M218:O218"/>
    <mergeCell ref="G219:I219"/>
    <mergeCell ref="J219:L219"/>
    <mergeCell ref="M219:O219"/>
    <mergeCell ref="G216:I216"/>
    <mergeCell ref="J216:L216"/>
    <mergeCell ref="M216:O216"/>
    <mergeCell ref="G217:I217"/>
    <mergeCell ref="J217:L217"/>
    <mergeCell ref="M217:O217"/>
    <mergeCell ref="G214:I214"/>
    <mergeCell ref="J214:L214"/>
    <mergeCell ref="M214:O214"/>
    <mergeCell ref="G215:I215"/>
    <mergeCell ref="J215:L215"/>
    <mergeCell ref="M215:O215"/>
    <mergeCell ref="G212:I212"/>
    <mergeCell ref="J212:L212"/>
    <mergeCell ref="M212:O212"/>
    <mergeCell ref="G213:I213"/>
    <mergeCell ref="J213:L213"/>
    <mergeCell ref="M213:O213"/>
    <mergeCell ref="G210:I210"/>
    <mergeCell ref="J210:L210"/>
    <mergeCell ref="M210:O210"/>
    <mergeCell ref="G211:I211"/>
    <mergeCell ref="J211:L211"/>
    <mergeCell ref="M211:O211"/>
    <mergeCell ref="G208:I208"/>
    <mergeCell ref="J208:L208"/>
    <mergeCell ref="M208:O208"/>
    <mergeCell ref="G209:I209"/>
    <mergeCell ref="J209:L209"/>
    <mergeCell ref="M209:O209"/>
    <mergeCell ref="G206:I206"/>
    <mergeCell ref="J206:L206"/>
    <mergeCell ref="M206:O206"/>
    <mergeCell ref="G207:I207"/>
    <mergeCell ref="J207:L207"/>
    <mergeCell ref="M207:O207"/>
    <mergeCell ref="G204:I204"/>
    <mergeCell ref="J204:L204"/>
    <mergeCell ref="M204:O204"/>
    <mergeCell ref="G205:I205"/>
    <mergeCell ref="J205:L205"/>
    <mergeCell ref="M205:O205"/>
    <mergeCell ref="G202:I202"/>
    <mergeCell ref="J202:L202"/>
    <mergeCell ref="M202:O202"/>
    <mergeCell ref="G203:I203"/>
    <mergeCell ref="J203:L203"/>
    <mergeCell ref="M203:O203"/>
    <mergeCell ref="G200:I200"/>
    <mergeCell ref="J200:L200"/>
    <mergeCell ref="M200:O200"/>
    <mergeCell ref="G201:I201"/>
    <mergeCell ref="J201:L201"/>
    <mergeCell ref="M201:O201"/>
    <mergeCell ref="G198:I198"/>
    <mergeCell ref="J198:L198"/>
    <mergeCell ref="M198:O198"/>
    <mergeCell ref="G199:I199"/>
    <mergeCell ref="J199:L199"/>
    <mergeCell ref="M199:O199"/>
    <mergeCell ref="G196:I196"/>
    <mergeCell ref="J196:L196"/>
    <mergeCell ref="M196:O196"/>
    <mergeCell ref="G197:I197"/>
    <mergeCell ref="J197:L197"/>
    <mergeCell ref="M197:O197"/>
    <mergeCell ref="G194:I194"/>
    <mergeCell ref="J194:L194"/>
    <mergeCell ref="M194:O194"/>
    <mergeCell ref="G195:I195"/>
    <mergeCell ref="J195:L195"/>
    <mergeCell ref="M195:O195"/>
    <mergeCell ref="G192:I192"/>
    <mergeCell ref="J192:L192"/>
    <mergeCell ref="M192:O192"/>
    <mergeCell ref="G193:I193"/>
    <mergeCell ref="J193:L193"/>
    <mergeCell ref="M193:O193"/>
    <mergeCell ref="G190:I190"/>
    <mergeCell ref="J190:L190"/>
    <mergeCell ref="M190:O190"/>
    <mergeCell ref="G191:I191"/>
    <mergeCell ref="J191:L191"/>
    <mergeCell ref="M191:O191"/>
    <mergeCell ref="G188:I188"/>
    <mergeCell ref="J188:L188"/>
    <mergeCell ref="M188:O188"/>
    <mergeCell ref="G189:I189"/>
    <mergeCell ref="J189:L189"/>
    <mergeCell ref="M189:O189"/>
    <mergeCell ref="G186:I186"/>
    <mergeCell ref="J186:L186"/>
    <mergeCell ref="M186:O186"/>
    <mergeCell ref="G187:I187"/>
    <mergeCell ref="J187:L187"/>
    <mergeCell ref="M187:O187"/>
    <mergeCell ref="G184:I184"/>
    <mergeCell ref="J184:L184"/>
    <mergeCell ref="M184:O184"/>
    <mergeCell ref="G185:I185"/>
    <mergeCell ref="J185:L185"/>
    <mergeCell ref="M185:O185"/>
    <mergeCell ref="G182:I182"/>
    <mergeCell ref="J182:L182"/>
    <mergeCell ref="M182:O182"/>
    <mergeCell ref="G183:I183"/>
    <mergeCell ref="J183:L183"/>
    <mergeCell ref="M183:O183"/>
    <mergeCell ref="G180:I180"/>
    <mergeCell ref="J180:L180"/>
    <mergeCell ref="M180:O180"/>
    <mergeCell ref="G181:I181"/>
    <mergeCell ref="J181:L181"/>
    <mergeCell ref="M181:O181"/>
    <mergeCell ref="G178:I178"/>
    <mergeCell ref="J178:L178"/>
    <mergeCell ref="M178:O178"/>
    <mergeCell ref="G179:I179"/>
    <mergeCell ref="J179:L179"/>
    <mergeCell ref="M179:O179"/>
    <mergeCell ref="G176:I176"/>
    <mergeCell ref="J176:L176"/>
    <mergeCell ref="M176:O176"/>
    <mergeCell ref="G177:I177"/>
    <mergeCell ref="J177:L177"/>
    <mergeCell ref="M177:O177"/>
    <mergeCell ref="G174:I174"/>
    <mergeCell ref="J174:L174"/>
    <mergeCell ref="M174:O174"/>
    <mergeCell ref="G175:I175"/>
    <mergeCell ref="J175:L175"/>
    <mergeCell ref="M175:O175"/>
    <mergeCell ref="G172:I172"/>
    <mergeCell ref="J172:L172"/>
    <mergeCell ref="M172:O172"/>
    <mergeCell ref="G173:I173"/>
    <mergeCell ref="J173:L173"/>
    <mergeCell ref="M173:O173"/>
    <mergeCell ref="G170:I170"/>
    <mergeCell ref="J170:L170"/>
    <mergeCell ref="M170:O170"/>
    <mergeCell ref="G171:I171"/>
    <mergeCell ref="J171:L171"/>
    <mergeCell ref="M171:O171"/>
    <mergeCell ref="G168:I168"/>
    <mergeCell ref="J168:L168"/>
    <mergeCell ref="M168:O168"/>
    <mergeCell ref="G169:I169"/>
    <mergeCell ref="J169:L169"/>
    <mergeCell ref="M169:O169"/>
    <mergeCell ref="G166:I166"/>
    <mergeCell ref="J166:L166"/>
    <mergeCell ref="M166:O166"/>
    <mergeCell ref="G167:I167"/>
    <mergeCell ref="J167:L167"/>
    <mergeCell ref="M167:O167"/>
    <mergeCell ref="G164:I164"/>
    <mergeCell ref="J164:L164"/>
    <mergeCell ref="M164:O164"/>
    <mergeCell ref="G165:I165"/>
    <mergeCell ref="J165:L165"/>
    <mergeCell ref="M165:O165"/>
    <mergeCell ref="G162:I162"/>
    <mergeCell ref="J162:L162"/>
    <mergeCell ref="M162:O162"/>
    <mergeCell ref="G163:I163"/>
    <mergeCell ref="J163:L163"/>
    <mergeCell ref="M163:O163"/>
    <mergeCell ref="G160:I160"/>
    <mergeCell ref="J160:L160"/>
    <mergeCell ref="M160:O160"/>
    <mergeCell ref="G161:I161"/>
    <mergeCell ref="J161:L161"/>
    <mergeCell ref="M161:O161"/>
    <mergeCell ref="G158:I158"/>
    <mergeCell ref="J158:L158"/>
    <mergeCell ref="M158:O158"/>
    <mergeCell ref="G159:I159"/>
    <mergeCell ref="J159:L159"/>
    <mergeCell ref="M159:O159"/>
    <mergeCell ref="G156:I156"/>
    <mergeCell ref="J156:L156"/>
    <mergeCell ref="M156:O156"/>
    <mergeCell ref="G157:I157"/>
    <mergeCell ref="J157:L157"/>
    <mergeCell ref="M157:O157"/>
    <mergeCell ref="G154:I154"/>
    <mergeCell ref="J154:L154"/>
    <mergeCell ref="M154:O154"/>
    <mergeCell ref="G155:I155"/>
    <mergeCell ref="J155:L155"/>
    <mergeCell ref="M155:O155"/>
    <mergeCell ref="G152:I152"/>
    <mergeCell ref="J152:L152"/>
    <mergeCell ref="M152:O152"/>
    <mergeCell ref="G153:I153"/>
    <mergeCell ref="J153:L153"/>
    <mergeCell ref="M153:O153"/>
    <mergeCell ref="G150:I150"/>
    <mergeCell ref="J150:L150"/>
    <mergeCell ref="M150:O150"/>
    <mergeCell ref="G151:I151"/>
    <mergeCell ref="J151:L151"/>
    <mergeCell ref="M151:O151"/>
    <mergeCell ref="G148:I148"/>
    <mergeCell ref="J148:L148"/>
    <mergeCell ref="M148:O148"/>
    <mergeCell ref="G149:I149"/>
    <mergeCell ref="J149:L149"/>
    <mergeCell ref="M149:O149"/>
    <mergeCell ref="G146:I146"/>
    <mergeCell ref="J146:L146"/>
    <mergeCell ref="M146:O146"/>
    <mergeCell ref="G147:I147"/>
    <mergeCell ref="J147:L147"/>
    <mergeCell ref="M147:O147"/>
    <mergeCell ref="G144:I144"/>
    <mergeCell ref="J144:L144"/>
    <mergeCell ref="M144:O144"/>
    <mergeCell ref="G145:I145"/>
    <mergeCell ref="J145:L145"/>
    <mergeCell ref="M145:O145"/>
    <mergeCell ref="G142:I142"/>
    <mergeCell ref="J142:L142"/>
    <mergeCell ref="M142:O142"/>
    <mergeCell ref="G143:I143"/>
    <mergeCell ref="J143:L143"/>
    <mergeCell ref="M143:O143"/>
    <mergeCell ref="G140:I140"/>
    <mergeCell ref="J140:L140"/>
    <mergeCell ref="M140:O140"/>
    <mergeCell ref="G141:I141"/>
    <mergeCell ref="J141:L141"/>
    <mergeCell ref="M141:O141"/>
    <mergeCell ref="G138:I138"/>
    <mergeCell ref="J138:L138"/>
    <mergeCell ref="M138:O138"/>
    <mergeCell ref="G139:I139"/>
    <mergeCell ref="J139:L139"/>
    <mergeCell ref="M139:O139"/>
    <mergeCell ref="G136:I136"/>
    <mergeCell ref="J136:L136"/>
    <mergeCell ref="M136:O136"/>
    <mergeCell ref="G137:I137"/>
    <mergeCell ref="J137:L137"/>
    <mergeCell ref="M137:O137"/>
    <mergeCell ref="G134:I134"/>
    <mergeCell ref="J134:L134"/>
    <mergeCell ref="M134:O134"/>
    <mergeCell ref="G135:I135"/>
    <mergeCell ref="J135:L135"/>
    <mergeCell ref="M135:O135"/>
    <mergeCell ref="G132:I132"/>
    <mergeCell ref="J132:L132"/>
    <mergeCell ref="M132:O132"/>
    <mergeCell ref="G133:I133"/>
    <mergeCell ref="J133:L133"/>
    <mergeCell ref="M133:O133"/>
    <mergeCell ref="G130:I130"/>
    <mergeCell ref="J130:L130"/>
    <mergeCell ref="M130:O130"/>
    <mergeCell ref="G131:I131"/>
    <mergeCell ref="J131:L131"/>
    <mergeCell ref="M131:O131"/>
    <mergeCell ref="G128:I128"/>
    <mergeCell ref="J128:L128"/>
    <mergeCell ref="M128:O128"/>
    <mergeCell ref="G129:I129"/>
    <mergeCell ref="J129:L129"/>
    <mergeCell ref="M129:O129"/>
    <mergeCell ref="G126:I126"/>
    <mergeCell ref="J126:L126"/>
    <mergeCell ref="M126:O126"/>
    <mergeCell ref="G127:I127"/>
    <mergeCell ref="J127:L127"/>
    <mergeCell ref="M127:O127"/>
    <mergeCell ref="G124:I124"/>
    <mergeCell ref="J124:L124"/>
    <mergeCell ref="M124:O124"/>
    <mergeCell ref="G125:I125"/>
    <mergeCell ref="J125:L125"/>
    <mergeCell ref="M125:O125"/>
    <mergeCell ref="G122:I122"/>
    <mergeCell ref="J122:L122"/>
    <mergeCell ref="M122:O122"/>
    <mergeCell ref="G123:I123"/>
    <mergeCell ref="J123:L123"/>
    <mergeCell ref="M123:O123"/>
    <mergeCell ref="G120:I120"/>
    <mergeCell ref="J120:L120"/>
    <mergeCell ref="M120:O120"/>
    <mergeCell ref="G121:I121"/>
    <mergeCell ref="J121:L121"/>
    <mergeCell ref="M121:O121"/>
    <mergeCell ref="G118:I118"/>
    <mergeCell ref="J118:L118"/>
    <mergeCell ref="M118:O118"/>
    <mergeCell ref="G119:I119"/>
    <mergeCell ref="J119:L119"/>
    <mergeCell ref="M119:O119"/>
    <mergeCell ref="G116:I116"/>
    <mergeCell ref="J116:L116"/>
    <mergeCell ref="M116:O116"/>
    <mergeCell ref="G117:I117"/>
    <mergeCell ref="J117:L117"/>
    <mergeCell ref="M117:O117"/>
    <mergeCell ref="G114:I114"/>
    <mergeCell ref="J114:L114"/>
    <mergeCell ref="M114:O114"/>
    <mergeCell ref="G115:I115"/>
    <mergeCell ref="J115:L115"/>
    <mergeCell ref="M115:O115"/>
    <mergeCell ref="G112:I112"/>
    <mergeCell ref="J112:L112"/>
    <mergeCell ref="M112:O112"/>
    <mergeCell ref="G113:I113"/>
    <mergeCell ref="J113:L113"/>
    <mergeCell ref="M113:O113"/>
    <mergeCell ref="G110:I110"/>
    <mergeCell ref="J110:L110"/>
    <mergeCell ref="M110:O110"/>
    <mergeCell ref="G111:I111"/>
    <mergeCell ref="J111:L111"/>
    <mergeCell ref="M111:O111"/>
    <mergeCell ref="G108:I108"/>
    <mergeCell ref="J108:L108"/>
    <mergeCell ref="M108:O108"/>
    <mergeCell ref="G109:I109"/>
    <mergeCell ref="J109:L109"/>
    <mergeCell ref="M109:O109"/>
    <mergeCell ref="G106:I106"/>
    <mergeCell ref="J106:L106"/>
    <mergeCell ref="M106:O106"/>
    <mergeCell ref="G107:I107"/>
    <mergeCell ref="J107:L107"/>
    <mergeCell ref="M107:O107"/>
    <mergeCell ref="G104:I104"/>
    <mergeCell ref="J104:L104"/>
    <mergeCell ref="M104:O104"/>
    <mergeCell ref="G105:I105"/>
    <mergeCell ref="J105:L105"/>
    <mergeCell ref="M105:O105"/>
    <mergeCell ref="G102:I102"/>
    <mergeCell ref="J102:L102"/>
    <mergeCell ref="M102:O102"/>
    <mergeCell ref="G103:I103"/>
    <mergeCell ref="J103:L103"/>
    <mergeCell ref="M103:O103"/>
    <mergeCell ref="G100:I100"/>
    <mergeCell ref="J100:L100"/>
    <mergeCell ref="M100:O100"/>
    <mergeCell ref="G101:I101"/>
    <mergeCell ref="J101:L101"/>
    <mergeCell ref="M101:O101"/>
    <mergeCell ref="G98:I98"/>
    <mergeCell ref="J98:L98"/>
    <mergeCell ref="M98:O98"/>
    <mergeCell ref="G99:I99"/>
    <mergeCell ref="J99:L99"/>
    <mergeCell ref="M99:O99"/>
    <mergeCell ref="G96:I96"/>
    <mergeCell ref="J96:L96"/>
    <mergeCell ref="M96:O96"/>
    <mergeCell ref="G97:I97"/>
    <mergeCell ref="J97:L97"/>
    <mergeCell ref="M97:O97"/>
    <mergeCell ref="G94:I94"/>
    <mergeCell ref="J94:L94"/>
    <mergeCell ref="M94:O94"/>
    <mergeCell ref="G95:I95"/>
    <mergeCell ref="J95:L95"/>
    <mergeCell ref="M95:O95"/>
    <mergeCell ref="G92:I92"/>
    <mergeCell ref="J92:L92"/>
    <mergeCell ref="M92:O92"/>
    <mergeCell ref="G93:I93"/>
    <mergeCell ref="J93:L93"/>
    <mergeCell ref="M93:O93"/>
    <mergeCell ref="G90:I90"/>
    <mergeCell ref="J90:L90"/>
    <mergeCell ref="M90:O90"/>
    <mergeCell ref="G91:I91"/>
    <mergeCell ref="J91:L91"/>
    <mergeCell ref="M91:O91"/>
    <mergeCell ref="G88:I88"/>
    <mergeCell ref="J88:L88"/>
    <mergeCell ref="M88:O88"/>
    <mergeCell ref="G89:I89"/>
    <mergeCell ref="J89:L89"/>
    <mergeCell ref="M89:O89"/>
    <mergeCell ref="G86:I86"/>
    <mergeCell ref="J86:L86"/>
    <mergeCell ref="M86:O86"/>
    <mergeCell ref="G87:I87"/>
    <mergeCell ref="J87:L87"/>
    <mergeCell ref="M87:O87"/>
    <mergeCell ref="G84:I84"/>
    <mergeCell ref="J84:L84"/>
    <mergeCell ref="M84:O84"/>
    <mergeCell ref="G85:I85"/>
    <mergeCell ref="J85:L85"/>
    <mergeCell ref="M85:O85"/>
    <mergeCell ref="G82:I82"/>
    <mergeCell ref="J82:L82"/>
    <mergeCell ref="M82:O82"/>
    <mergeCell ref="G83:I83"/>
    <mergeCell ref="J83:L83"/>
    <mergeCell ref="M83:O83"/>
    <mergeCell ref="G80:I80"/>
    <mergeCell ref="J80:L80"/>
    <mergeCell ref="M80:O80"/>
    <mergeCell ref="G81:I81"/>
    <mergeCell ref="J81:L81"/>
    <mergeCell ref="M81:O81"/>
    <mergeCell ref="G78:I78"/>
    <mergeCell ref="J78:L78"/>
    <mergeCell ref="M78:O78"/>
    <mergeCell ref="G79:I79"/>
    <mergeCell ref="J79:L79"/>
    <mergeCell ref="M79:O79"/>
    <mergeCell ref="G76:I76"/>
    <mergeCell ref="J76:L76"/>
    <mergeCell ref="M76:O76"/>
    <mergeCell ref="G77:I77"/>
    <mergeCell ref="J77:L77"/>
    <mergeCell ref="M77:O77"/>
    <mergeCell ref="G74:I74"/>
    <mergeCell ref="J74:L74"/>
    <mergeCell ref="M74:O74"/>
    <mergeCell ref="G75:I75"/>
    <mergeCell ref="J75:L75"/>
    <mergeCell ref="M75:O75"/>
    <mergeCell ref="G72:I72"/>
    <mergeCell ref="J72:L72"/>
    <mergeCell ref="M72:O72"/>
    <mergeCell ref="G73:I73"/>
    <mergeCell ref="J73:L73"/>
    <mergeCell ref="M73:O73"/>
    <mergeCell ref="G70:I70"/>
    <mergeCell ref="J70:L70"/>
    <mergeCell ref="M70:O70"/>
    <mergeCell ref="G71:I71"/>
    <mergeCell ref="J71:L71"/>
    <mergeCell ref="M71:O71"/>
    <mergeCell ref="G68:I68"/>
    <mergeCell ref="J68:L68"/>
    <mergeCell ref="M68:O68"/>
    <mergeCell ref="G69:I69"/>
    <mergeCell ref="J69:L69"/>
    <mergeCell ref="M69:O69"/>
    <mergeCell ref="G66:I66"/>
    <mergeCell ref="J66:L66"/>
    <mergeCell ref="M66:O66"/>
    <mergeCell ref="G67:I67"/>
    <mergeCell ref="J67:L67"/>
    <mergeCell ref="M67:O67"/>
    <mergeCell ref="G64:I64"/>
    <mergeCell ref="J64:L64"/>
    <mergeCell ref="M64:O64"/>
    <mergeCell ref="G65:I65"/>
    <mergeCell ref="J65:L65"/>
    <mergeCell ref="M65:O65"/>
    <mergeCell ref="G62:I62"/>
    <mergeCell ref="J62:L62"/>
    <mergeCell ref="M62:O62"/>
    <mergeCell ref="G63:I63"/>
    <mergeCell ref="J63:L63"/>
    <mergeCell ref="M63:O63"/>
    <mergeCell ref="G60:I60"/>
    <mergeCell ref="J60:L60"/>
    <mergeCell ref="M60:O60"/>
    <mergeCell ref="G61:I61"/>
    <mergeCell ref="J61:L61"/>
    <mergeCell ref="M61:O61"/>
    <mergeCell ref="G58:I58"/>
    <mergeCell ref="J58:L58"/>
    <mergeCell ref="M58:O58"/>
    <mergeCell ref="G59:I59"/>
    <mergeCell ref="J59:L59"/>
    <mergeCell ref="M59:O59"/>
    <mergeCell ref="G56:I56"/>
    <mergeCell ref="J56:L56"/>
    <mergeCell ref="M56:O56"/>
    <mergeCell ref="G57:I57"/>
    <mergeCell ref="J57:L57"/>
    <mergeCell ref="M57:O57"/>
    <mergeCell ref="G54:I54"/>
    <mergeCell ref="J54:L54"/>
    <mergeCell ref="M54:O54"/>
    <mergeCell ref="G55:I55"/>
    <mergeCell ref="J55:L55"/>
    <mergeCell ref="M55:O55"/>
    <mergeCell ref="G52:I52"/>
    <mergeCell ref="J52:L52"/>
    <mergeCell ref="M52:O52"/>
    <mergeCell ref="G53:I53"/>
    <mergeCell ref="J53:L53"/>
    <mergeCell ref="M53:O53"/>
    <mergeCell ref="G50:I50"/>
    <mergeCell ref="J50:L50"/>
    <mergeCell ref="M50:O50"/>
    <mergeCell ref="G51:I51"/>
    <mergeCell ref="J51:L51"/>
    <mergeCell ref="M51:O51"/>
    <mergeCell ref="G48:I48"/>
    <mergeCell ref="J48:L48"/>
    <mergeCell ref="M48:O48"/>
    <mergeCell ref="G49:I49"/>
    <mergeCell ref="J49:L49"/>
    <mergeCell ref="M49:O49"/>
    <mergeCell ref="G46:I46"/>
    <mergeCell ref="J46:L46"/>
    <mergeCell ref="M46:O46"/>
    <mergeCell ref="G47:I47"/>
    <mergeCell ref="J47:L47"/>
    <mergeCell ref="M47:O47"/>
    <mergeCell ref="G44:I44"/>
    <mergeCell ref="J44:L44"/>
    <mergeCell ref="M44:O44"/>
    <mergeCell ref="G45:I45"/>
    <mergeCell ref="J45:L45"/>
    <mergeCell ref="M45:O45"/>
    <mergeCell ref="G42:I42"/>
    <mergeCell ref="J42:L42"/>
    <mergeCell ref="M42:O42"/>
    <mergeCell ref="G43:I43"/>
    <mergeCell ref="J43:L43"/>
    <mergeCell ref="M43:O43"/>
    <mergeCell ref="G40:I40"/>
    <mergeCell ref="J40:L40"/>
    <mergeCell ref="M40:O40"/>
    <mergeCell ref="G41:I41"/>
    <mergeCell ref="J41:L41"/>
    <mergeCell ref="M41:O41"/>
    <mergeCell ref="G38:I38"/>
    <mergeCell ref="J38:L38"/>
    <mergeCell ref="M38:O38"/>
    <mergeCell ref="G39:I39"/>
    <mergeCell ref="J39:L39"/>
    <mergeCell ref="M39:O39"/>
    <mergeCell ref="G36:I36"/>
    <mergeCell ref="J36:L36"/>
    <mergeCell ref="M36:O36"/>
    <mergeCell ref="G37:I37"/>
    <mergeCell ref="J37:L37"/>
    <mergeCell ref="M37:O37"/>
    <mergeCell ref="G34:I34"/>
    <mergeCell ref="J34:L34"/>
    <mergeCell ref="M34:O34"/>
    <mergeCell ref="G35:I35"/>
    <mergeCell ref="J35:L35"/>
    <mergeCell ref="M35:O35"/>
    <mergeCell ref="G32:I32"/>
    <mergeCell ref="J32:L32"/>
    <mergeCell ref="M32:O32"/>
    <mergeCell ref="G33:I33"/>
    <mergeCell ref="J33:L33"/>
    <mergeCell ref="M33:O33"/>
    <mergeCell ref="G30:I30"/>
    <mergeCell ref="J30:L30"/>
    <mergeCell ref="M30:O30"/>
    <mergeCell ref="G31:I31"/>
    <mergeCell ref="J31:L31"/>
    <mergeCell ref="M31:O31"/>
    <mergeCell ref="G28:I28"/>
    <mergeCell ref="J28:L28"/>
    <mergeCell ref="M28:O28"/>
    <mergeCell ref="G29:I29"/>
    <mergeCell ref="J29:L29"/>
    <mergeCell ref="M29:O29"/>
    <mergeCell ref="G26:I26"/>
    <mergeCell ref="J26:L26"/>
    <mergeCell ref="M26:O26"/>
    <mergeCell ref="G27:I27"/>
    <mergeCell ref="J27:L27"/>
    <mergeCell ref="M27:O27"/>
    <mergeCell ref="G24:I24"/>
    <mergeCell ref="J24:L24"/>
    <mergeCell ref="M24:O24"/>
    <mergeCell ref="G25:I25"/>
    <mergeCell ref="J25:L25"/>
    <mergeCell ref="M25:O25"/>
    <mergeCell ref="G22:I22"/>
    <mergeCell ref="J22:L22"/>
    <mergeCell ref="M22:O22"/>
    <mergeCell ref="G23:I23"/>
    <mergeCell ref="J23:L23"/>
    <mergeCell ref="M23:O23"/>
    <mergeCell ref="G20:I20"/>
    <mergeCell ref="J20:L20"/>
    <mergeCell ref="M20:O20"/>
    <mergeCell ref="G21:I21"/>
    <mergeCell ref="J21:L21"/>
    <mergeCell ref="M21:O21"/>
    <mergeCell ref="G18:I18"/>
    <mergeCell ref="J18:L18"/>
    <mergeCell ref="M18:O18"/>
    <mergeCell ref="G19:I19"/>
    <mergeCell ref="J19:L19"/>
    <mergeCell ref="M19:O19"/>
    <mergeCell ref="G16:I16"/>
    <mergeCell ref="J16:L16"/>
    <mergeCell ref="M16:O16"/>
    <mergeCell ref="G17:I17"/>
    <mergeCell ref="J17:L17"/>
    <mergeCell ref="M17:O17"/>
    <mergeCell ref="G14:I14"/>
    <mergeCell ref="J14:L14"/>
    <mergeCell ref="M14:O14"/>
    <mergeCell ref="G15:I15"/>
    <mergeCell ref="J15:L15"/>
    <mergeCell ref="M15:O15"/>
    <mergeCell ref="G6:I6"/>
    <mergeCell ref="J6:L6"/>
    <mergeCell ref="M6:O6"/>
    <mergeCell ref="G7:I7"/>
    <mergeCell ref="J7:L7"/>
    <mergeCell ref="M7:O7"/>
    <mergeCell ref="B1:I1"/>
    <mergeCell ref="J2:O2"/>
    <mergeCell ref="E3:H3"/>
    <mergeCell ref="C4:I4"/>
    <mergeCell ref="G5:I5"/>
    <mergeCell ref="J5:L5"/>
    <mergeCell ref="M5:O5"/>
    <mergeCell ref="G12:I12"/>
    <mergeCell ref="J12:L12"/>
    <mergeCell ref="M12:O12"/>
    <mergeCell ref="G13:I13"/>
    <mergeCell ref="J13:L13"/>
    <mergeCell ref="M13:O13"/>
    <mergeCell ref="G10:I10"/>
    <mergeCell ref="J10:L10"/>
    <mergeCell ref="M10:O10"/>
    <mergeCell ref="G11:I11"/>
    <mergeCell ref="J11:L11"/>
    <mergeCell ref="M11:O11"/>
    <mergeCell ref="G8:I8"/>
    <mergeCell ref="J8:L8"/>
    <mergeCell ref="M8:O8"/>
    <mergeCell ref="G9:I9"/>
    <mergeCell ref="J9:L9"/>
    <mergeCell ref="M9:O9"/>
  </mergeCells>
  <pageMargins left="0.75" right="0.75" top="1" bottom="1" header="0.5" footer="0.5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6</vt:i4>
      </vt:variant>
    </vt:vector>
  </HeadingPairs>
  <TitlesOfParts>
    <vt:vector size="24" baseType="lpstr">
      <vt:lpstr>zał nr 1 dochody i wydatki </vt:lpstr>
      <vt:lpstr>zał nr 3 dochody</vt:lpstr>
      <vt:lpstr>dochody porownanie (2)</vt:lpstr>
      <vt:lpstr>zał nr 4 dochody</vt:lpstr>
      <vt:lpstr>zał nr 5 źródła (2)wykres</vt:lpstr>
      <vt:lpstr>zał nr 6 zlecone</vt:lpstr>
      <vt:lpstr>zał nr 7 poroz.AR</vt:lpstr>
      <vt:lpstr>zał 8-9 dotacje </vt:lpstr>
      <vt:lpstr>zał nr 10 wydatki</vt:lpstr>
      <vt:lpstr>zał nr 11 wydatki</vt:lpstr>
      <vt:lpstr>zał12-16 przekazane dotacje</vt:lpstr>
      <vt:lpstr>dochody własne (2)</vt:lpstr>
      <vt:lpstr>zał nr 18 inwestycje</vt:lpstr>
      <vt:lpstr>zał 19 przychody-rozchody</vt:lpstr>
      <vt:lpstr>zał 21 doch.własne</vt:lpstr>
      <vt:lpstr>zał 22 PFOŚiGW</vt:lpstr>
      <vt:lpstr>zał 23 PFGZGiK</vt:lpstr>
      <vt:lpstr>Arkusz1</vt:lpstr>
      <vt:lpstr>'dochody porownanie (2)'!Obszar_wydruku</vt:lpstr>
      <vt:lpstr>'zał 8-9 dotacje '!Obszar_wydruku</vt:lpstr>
      <vt:lpstr>'zał nr 1 dochody i wydatki '!Obszar_wydruku</vt:lpstr>
      <vt:lpstr>'zał nr 11 wydatki'!Obszar_wydruku</vt:lpstr>
      <vt:lpstr>'zał nr 5 źródła (2)wykres'!Obszar_wydruku</vt:lpstr>
      <vt:lpstr>'zał12-16 przekazane dotacje'!Obszar_wydruku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2010-04-21T09:40:35Z</dcterms:modified>
</cp:coreProperties>
</file>