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60" windowHeight="1080" activeTab="2"/>
  </bookViews>
  <sheets>
    <sheet name="zał nr 1 dochody i wydatki " sheetId="5" r:id="rId1"/>
    <sheet name="zał nr 4 dochody" sheetId="1" r:id="rId2"/>
    <sheet name="zał nr 5 źródła (2)wykres" sheetId="4" r:id="rId3"/>
    <sheet name="zał nr 11 wydatki" sheetId="6" r:id="rId4"/>
    <sheet name="zał12-17 przekazane dotacje" sheetId="7" r:id="rId5"/>
    <sheet name="zał 7-9 dotacje " sheetId="8" r:id="rId6"/>
    <sheet name="dochody własne (2)" sheetId="10" state="hidden" r:id="rId7"/>
    <sheet name="dochody porownanie (2)" sheetId="11" r:id="rId8"/>
    <sheet name="dochody własne (3)" sheetId="12" r:id="rId9"/>
    <sheet name="Arkusz3" sheetId="3" r:id="rId10"/>
  </sheets>
  <definedNames>
    <definedName name="_xlnm.Print_Area" localSheetId="7">'dochody porownanie (2)'!$C$23:$M$53</definedName>
    <definedName name="_xlnm.Print_Area" localSheetId="5">'zał 7-9 dotacje '!$A$1:$H$246</definedName>
    <definedName name="_xlnm.Print_Area" localSheetId="0">'zał nr 1 dochody i wydatki '!$B$4:$K$39</definedName>
    <definedName name="_xlnm.Print_Area" localSheetId="3">'zał nr 11 wydatki'!$D$42:$H$81</definedName>
    <definedName name="_xlnm.Print_Area" localSheetId="2">'zał nr 5 źródła (2)wykres'!$B$2:$H$63</definedName>
    <definedName name="_xlnm.Print_Area" localSheetId="4">'zał12-17 przekazane dotacje'!$B$123:$H$154</definedName>
  </definedNames>
  <calcPr calcId="124519"/>
</workbook>
</file>

<file path=xl/calcChain.xml><?xml version="1.0" encoding="utf-8"?>
<calcChain xmlns="http://schemas.openxmlformats.org/spreadsheetml/2006/main">
  <c r="H62" i="12"/>
  <c r="H61"/>
  <c r="H57"/>
  <c r="H56"/>
  <c r="H55"/>
  <c r="H54"/>
  <c r="H53"/>
  <c r="H52"/>
  <c r="H51"/>
  <c r="H50"/>
  <c r="H49"/>
  <c r="H48"/>
  <c r="G48"/>
  <c r="F48"/>
  <c r="H47"/>
  <c r="H46"/>
  <c r="H45"/>
  <c r="H43"/>
  <c r="H39"/>
  <c r="H38"/>
  <c r="H37"/>
  <c r="H36"/>
  <c r="H35"/>
  <c r="H34"/>
  <c r="H33"/>
  <c r="H32"/>
  <c r="H31"/>
  <c r="H30"/>
  <c r="H29"/>
  <c r="H28" s="1"/>
  <c r="F28"/>
  <c r="H27"/>
  <c r="H26"/>
  <c r="H25"/>
  <c r="H24"/>
  <c r="H22"/>
  <c r="H18"/>
  <c r="H17"/>
  <c r="H16"/>
  <c r="H15"/>
  <c r="H14"/>
  <c r="H13"/>
  <c r="H12"/>
  <c r="H10"/>
  <c r="F12" i="11"/>
  <c r="D12"/>
  <c r="G11"/>
  <c r="G10"/>
  <c r="F8"/>
  <c r="D8"/>
  <c r="G7"/>
  <c r="G6"/>
  <c r="H62" i="10"/>
  <c r="G62"/>
  <c r="H61"/>
  <c r="G61"/>
  <c r="G60"/>
  <c r="G59"/>
  <c r="H57"/>
  <c r="H54"/>
  <c r="H53"/>
  <c r="H52"/>
  <c r="H51"/>
  <c r="H50"/>
  <c r="H48"/>
  <c r="G48"/>
  <c r="F48"/>
  <c r="H47"/>
  <c r="H46"/>
  <c r="H45"/>
  <c r="H43" s="1"/>
  <c r="G43"/>
  <c r="H39"/>
  <c r="H38"/>
  <c r="H37"/>
  <c r="H36"/>
  <c r="H35"/>
  <c r="H34"/>
  <c r="H33"/>
  <c r="H32"/>
  <c r="H31"/>
  <c r="H30"/>
  <c r="H29"/>
  <c r="H28"/>
  <c r="G28"/>
  <c r="F28"/>
  <c r="H27"/>
  <c r="H26"/>
  <c r="H25"/>
  <c r="H24"/>
  <c r="H23"/>
  <c r="H22"/>
  <c r="H18"/>
  <c r="H17"/>
  <c r="H16"/>
  <c r="H15"/>
  <c r="H14"/>
  <c r="F14"/>
  <c r="H13"/>
  <c r="H12"/>
  <c r="H10"/>
  <c r="H246" i="8"/>
  <c r="G246" s="1"/>
  <c r="F246" s="1"/>
  <c r="H245"/>
  <c r="H244"/>
  <c r="H243"/>
  <c r="G243"/>
  <c r="F243"/>
  <c r="H242"/>
  <c r="H241"/>
  <c r="H240"/>
  <c r="G240"/>
  <c r="F240"/>
  <c r="H239"/>
  <c r="G239"/>
  <c r="F239" s="1"/>
  <c r="H238"/>
  <c r="H237"/>
  <c r="G237"/>
  <c r="F237"/>
  <c r="H236"/>
  <c r="G236" s="1"/>
  <c r="F236" s="1"/>
  <c r="H211"/>
  <c r="G211" s="1"/>
  <c r="F211"/>
  <c r="H210"/>
  <c r="H209"/>
  <c r="G209"/>
  <c r="F209"/>
  <c r="H208"/>
  <c r="H207"/>
  <c r="H206"/>
  <c r="G206"/>
  <c r="F206"/>
  <c r="H205"/>
  <c r="G205"/>
  <c r="F205"/>
  <c r="H204"/>
  <c r="H203"/>
  <c r="H202"/>
  <c r="H201"/>
  <c r="H200"/>
  <c r="H199"/>
  <c r="H198"/>
  <c r="H197"/>
  <c r="H196"/>
  <c r="H195"/>
  <c r="H194"/>
  <c r="G194"/>
  <c r="H193" s="1"/>
  <c r="G193" s="1"/>
  <c r="H192"/>
  <c r="H191"/>
  <c r="G191"/>
  <c r="F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G169"/>
  <c r="F169"/>
  <c r="H168"/>
  <c r="G168"/>
  <c r="F168"/>
  <c r="H167"/>
  <c r="H166"/>
  <c r="G166"/>
  <c r="F166"/>
  <c r="H165"/>
  <c r="G165" s="1"/>
  <c r="F165" s="1"/>
  <c r="H164"/>
  <c r="H163"/>
  <c r="G163"/>
  <c r="F163"/>
  <c r="H162"/>
  <c r="G162" s="1"/>
  <c r="F162" s="1"/>
  <c r="H161"/>
  <c r="H160"/>
  <c r="H159"/>
  <c r="H158"/>
  <c r="H157"/>
  <c r="H156"/>
  <c r="H155"/>
  <c r="G155"/>
  <c r="F155"/>
  <c r="H154"/>
  <c r="G154" s="1"/>
  <c r="F154" s="1"/>
  <c r="H137" s="1"/>
  <c r="G137" l="1"/>
  <c r="F137"/>
  <c r="H136"/>
  <c r="H135"/>
  <c r="G135"/>
  <c r="F135"/>
  <c r="H134"/>
  <c r="H133"/>
  <c r="G133"/>
  <c r="F133"/>
  <c r="H132"/>
  <c r="G132"/>
  <c r="F132"/>
  <c r="H131"/>
  <c r="H130"/>
  <c r="H129"/>
  <c r="G129"/>
  <c r="H128" s="1"/>
  <c r="G128" s="1"/>
  <c r="H127"/>
  <c r="H126"/>
  <c r="G126"/>
  <c r="F126"/>
  <c r="H125"/>
  <c r="H124"/>
  <c r="G124"/>
  <c r="F124"/>
  <c r="H123"/>
  <c r="G123"/>
  <c r="F123"/>
  <c r="H122"/>
  <c r="H121"/>
  <c r="G121"/>
  <c r="F121"/>
  <c r="H120"/>
  <c r="G120" s="1"/>
  <c r="F120" s="1"/>
  <c r="H119"/>
  <c r="H118"/>
  <c r="G118"/>
  <c r="F118"/>
  <c r="H117"/>
  <c r="G117" s="1"/>
  <c r="F117" s="1"/>
  <c r="H116"/>
  <c r="H115"/>
  <c r="G115"/>
  <c r="F115"/>
  <c r="H114"/>
  <c r="G114" s="1"/>
  <c r="F114" s="1"/>
  <c r="H94"/>
  <c r="G94"/>
  <c r="F94" s="1"/>
  <c r="H93"/>
  <c r="H92"/>
  <c r="H91"/>
  <c r="G91"/>
  <c r="F91"/>
  <c r="H90"/>
  <c r="H89"/>
  <c r="H88"/>
  <c r="H87"/>
  <c r="H86"/>
  <c r="H85"/>
  <c r="H84"/>
  <c r="H83"/>
  <c r="G83"/>
  <c r="F83"/>
  <c r="H82"/>
  <c r="H81"/>
  <c r="H80"/>
  <c r="H79"/>
  <c r="H78"/>
  <c r="H77"/>
  <c r="H76"/>
  <c r="H75"/>
  <c r="H74"/>
  <c r="H73"/>
  <c r="G73"/>
  <c r="F73"/>
  <c r="H72"/>
  <c r="G72"/>
  <c r="F72"/>
  <c r="H71"/>
  <c r="H70"/>
  <c r="H69"/>
  <c r="G69"/>
  <c r="F69"/>
  <c r="H68"/>
  <c r="H67"/>
  <c r="G67"/>
  <c r="F67"/>
  <c r="H66"/>
  <c r="H65"/>
  <c r="H64"/>
  <c r="H63"/>
  <c r="H62"/>
  <c r="H61"/>
  <c r="H60"/>
  <c r="H59"/>
  <c r="H58"/>
  <c r="H57"/>
  <c r="H56"/>
  <c r="H55"/>
  <c r="H54"/>
  <c r="H53"/>
  <c r="H52"/>
  <c r="H51"/>
  <c r="G51"/>
  <c r="F51"/>
  <c r="H50"/>
  <c r="G50"/>
  <c r="F50"/>
  <c r="H49"/>
  <c r="H48"/>
  <c r="H47"/>
  <c r="H46"/>
  <c r="H45"/>
  <c r="G45"/>
  <c r="F45"/>
  <c r="H44"/>
  <c r="G44" s="1"/>
  <c r="F44" s="1"/>
  <c r="H35" s="1"/>
  <c r="G35"/>
  <c r="F35"/>
  <c r="H34"/>
  <c r="G33"/>
  <c r="F33"/>
  <c r="H32"/>
  <c r="H31"/>
  <c r="G31"/>
  <c r="F31"/>
  <c r="H30"/>
  <c r="H29" s="1"/>
  <c r="G29"/>
  <c r="F29"/>
  <c r="H28" s="1"/>
  <c r="G28"/>
  <c r="F28" s="1"/>
  <c r="H27"/>
  <c r="H26"/>
  <c r="G26"/>
  <c r="F26"/>
  <c r="H25"/>
  <c r="H24"/>
  <c r="G24"/>
  <c r="F24"/>
  <c r="H23"/>
  <c r="H22"/>
  <c r="G22"/>
  <c r="F22"/>
  <c r="H21"/>
  <c r="G21"/>
  <c r="F21" l="1"/>
  <c r="H20"/>
  <c r="H19" s="1"/>
  <c r="G19"/>
  <c r="F19"/>
  <c r="H18"/>
  <c r="G18"/>
  <c r="F18" s="1"/>
  <c r="H172" i="7" s="1"/>
  <c r="G172"/>
  <c r="F172" s="1"/>
  <c r="H171"/>
  <c r="H170"/>
  <c r="G170"/>
  <c r="F170"/>
  <c r="H169" s="1"/>
  <c r="G169" s="1"/>
  <c r="F169" s="1"/>
  <c r="H149"/>
  <c r="G149"/>
  <c r="F149"/>
  <c r="H148"/>
  <c r="H147"/>
  <c r="G147"/>
  <c r="F147"/>
  <c r="H146"/>
  <c r="G146" s="1"/>
  <c r="F146" s="1"/>
  <c r="H145"/>
  <c r="H144"/>
  <c r="G144"/>
  <c r="F144"/>
  <c r="H143"/>
  <c r="G143" s="1"/>
  <c r="F143" s="1"/>
  <c r="H119"/>
  <c r="G119"/>
  <c r="F119"/>
  <c r="H118"/>
  <c r="H117"/>
  <c r="G117"/>
  <c r="F117"/>
  <c r="H116"/>
  <c r="G116" s="1"/>
  <c r="F116" s="1"/>
  <c r="H115"/>
  <c r="H114"/>
  <c r="G114"/>
  <c r="F114"/>
  <c r="H113" s="1"/>
  <c r="G113" s="1"/>
  <c r="F113" s="1"/>
  <c r="H112"/>
  <c r="H111"/>
  <c r="G111"/>
  <c r="F111"/>
  <c r="H110"/>
  <c r="G110" s="1"/>
  <c r="F110"/>
  <c r="H92" s="1"/>
  <c r="G92" s="1"/>
  <c r="F92" s="1"/>
  <c r="H91"/>
  <c r="H90"/>
  <c r="G90"/>
  <c r="F90"/>
  <c r="H89" s="1"/>
  <c r="G89" s="1"/>
  <c r="F89"/>
  <c r="H88"/>
  <c r="H87" s="1"/>
  <c r="G87"/>
  <c r="F87"/>
  <c r="H86"/>
  <c r="H85" s="1"/>
  <c r="G85"/>
  <c r="F85"/>
  <c r="H84"/>
  <c r="H83"/>
  <c r="G83"/>
  <c r="F83"/>
  <c r="H82"/>
  <c r="G82"/>
  <c r="F82"/>
  <c r="Q56"/>
  <c r="P56"/>
  <c r="O56"/>
  <c r="N56"/>
  <c r="M56"/>
  <c r="H56"/>
  <c r="G56" s="1"/>
  <c r="F56" s="1"/>
  <c r="H55"/>
  <c r="H52"/>
  <c r="H51"/>
  <c r="G51"/>
  <c r="F51"/>
  <c r="H50"/>
  <c r="H49"/>
  <c r="G49"/>
  <c r="F49"/>
  <c r="H48"/>
  <c r="G48"/>
  <c r="F48"/>
  <c r="H47"/>
  <c r="H46"/>
  <c r="H45"/>
  <c r="G45"/>
  <c r="F45"/>
  <c r="H44"/>
  <c r="G44" s="1"/>
  <c r="F44" s="1"/>
  <c r="H43"/>
  <c r="H42"/>
  <c r="G42"/>
  <c r="F42"/>
  <c r="H41"/>
  <c r="H40"/>
  <c r="G40"/>
  <c r="F40"/>
  <c r="H39"/>
  <c r="G39"/>
  <c r="F39"/>
  <c r="H21"/>
  <c r="G21" s="1"/>
  <c r="F21"/>
  <c r="H20"/>
  <c r="G20"/>
  <c r="F20"/>
  <c r="H19"/>
  <c r="H18"/>
  <c r="G18"/>
  <c r="H17"/>
  <c r="G17"/>
  <c r="H16"/>
  <c r="G16"/>
  <c r="F16"/>
  <c r="H80" i="6"/>
  <c r="G80"/>
  <c r="F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D76" i="4" s="1"/>
  <c r="D75" s="1"/>
  <c r="D74"/>
  <c r="D73"/>
  <c r="D72"/>
  <c r="D71"/>
  <c r="D70"/>
  <c r="D69" s="1"/>
  <c r="H27"/>
  <c r="G27" s="1"/>
  <c r="F27" s="1"/>
  <c r="E27"/>
  <c r="D27"/>
  <c r="F26"/>
  <c r="F25"/>
  <c r="F24"/>
  <c r="H23"/>
  <c r="G23"/>
  <c r="F23" s="1"/>
  <c r="E23"/>
  <c r="D23"/>
  <c r="F22"/>
  <c r="F21"/>
  <c r="F20"/>
  <c r="F19"/>
  <c r="F18"/>
  <c r="F17"/>
  <c r="F16"/>
  <c r="F15"/>
  <c r="F14"/>
  <c r="F13"/>
  <c r="H12"/>
  <c r="G12"/>
  <c r="F12"/>
  <c r="E12"/>
  <c r="D12"/>
  <c r="G37" i="1" s="1"/>
  <c r="F37"/>
  <c r="E37"/>
  <c r="G36"/>
  <c r="G35"/>
  <c r="G34"/>
  <c r="G33"/>
  <c r="G32"/>
  <c r="G31"/>
  <c r="G30"/>
  <c r="G29"/>
  <c r="G28"/>
  <c r="G27"/>
  <c r="G26"/>
  <c r="G25"/>
  <c r="G24"/>
  <c r="G23"/>
  <c r="G22"/>
  <c r="G21"/>
  <c r="G20"/>
  <c r="G18"/>
  <c r="G17"/>
  <c r="G16"/>
  <c r="G15"/>
  <c r="G14"/>
  <c r="G12"/>
  <c r="G11"/>
  <c r="G10"/>
  <c r="G9"/>
  <c r="D39" i="5"/>
  <c r="D38"/>
  <c r="D37" s="1"/>
  <c r="D35"/>
  <c r="D34"/>
  <c r="D33" s="1"/>
  <c r="K31"/>
  <c r="J31"/>
  <c r="I31"/>
  <c r="H31"/>
  <c r="G31"/>
  <c r="F31"/>
  <c r="E31"/>
  <c r="D31"/>
  <c r="K30"/>
  <c r="K29"/>
  <c r="K28"/>
  <c r="G28"/>
  <c r="K27"/>
  <c r="G27"/>
  <c r="K26"/>
  <c r="G26"/>
  <c r="K25"/>
  <c r="G25"/>
  <c r="K24"/>
  <c r="G24"/>
  <c r="K23"/>
  <c r="G23"/>
  <c r="K22"/>
  <c r="G21"/>
  <c r="K20"/>
  <c r="G20"/>
  <c r="K19"/>
  <c r="G19"/>
  <c r="K18"/>
  <c r="G18"/>
  <c r="K17"/>
  <c r="G17"/>
  <c r="K16"/>
  <c r="G16"/>
  <c r="K15"/>
  <c r="G15"/>
  <c r="K14"/>
  <c r="G14"/>
</calcChain>
</file>

<file path=xl/comments1.xml><?xml version="1.0" encoding="utf-8"?>
<comments xmlns="http://schemas.openxmlformats.org/spreadsheetml/2006/main">
  <authors>
    <author>Autor</author>
  </authors>
  <commentList>
    <comment ref="C15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756-75618-0420 i 0590</t>
        </r>
      </text>
    </comment>
  </commentList>
</comments>
</file>

<file path=xl/sharedStrings.xml><?xml version="1.0" encoding="utf-8"?>
<sst xmlns="http://schemas.openxmlformats.org/spreadsheetml/2006/main" count="1040" uniqueCount="408">
  <si>
    <t>§</t>
  </si>
  <si>
    <t>Źródło dochodów</t>
  </si>
  <si>
    <t>Plan po zmianach</t>
  </si>
  <si>
    <t>Wykonanie</t>
  </si>
  <si>
    <t>% wykonanie</t>
  </si>
  <si>
    <t>0010</t>
  </si>
  <si>
    <t>Podatek dochodowy od osób fizycznych</t>
  </si>
  <si>
    <t>0020</t>
  </si>
  <si>
    <t>Podatek dochodowy od osób prawnych</t>
  </si>
  <si>
    <t>0420</t>
  </si>
  <si>
    <t>Wpływy z opłaty komunikacyjnej</t>
  </si>
  <si>
    <t>0470</t>
  </si>
  <si>
    <t>Wpływy z opłat za zarząd, użytkowanie i użytkowanie wieczyste nieruchomości</t>
  </si>
  <si>
    <t>0590</t>
  </si>
  <si>
    <t>Wpływy z opłat za koncesje i licencje</t>
  </si>
  <si>
    <t>0690</t>
  </si>
  <si>
    <t>Wpływy z różnych opłat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</si>
  <si>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</si>
  <si>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</si>
  <si>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0830</t>
  </si>
  <si>
    <t>Wpływy z usług</t>
  </si>
  <si>
    <t>0870</t>
  </si>
  <si>
    <t>Wpływy ze sprzedaży składników majątkowych</t>
  </si>
  <si>
    <t>0910</t>
  </si>
  <si>
    <t>Odsetki od nieterminowych wpłat z tytułu podatku i opłat</t>
  </si>
  <si>
    <t>0920</t>
  </si>
  <si>
    <t>Pozostałe odsetki</t>
  </si>
  <si>
    <t>0970</t>
  </si>
  <si>
    <t>Wpływy z różnych dochodów</t>
  </si>
  <si>
    <t>200</t>
  </si>
  <si>
    <t>Dotacje rozwojowe oraz środki na finansowanie Wspólnej Polityki Rolnej</t>
  </si>
  <si>
    <t>2110</t>
  </si>
  <si>
    <t>Dotacje celowe otrzymane z budżetu państwa na zadania bieżące z zakresu administracji rządowej oraz inne zadania zlecone ustawami realizowane przez powiat</t>
  </si>
  <si>
    <t>2130</t>
  </si>
  <si>
    <t>Dotacje celowe otrzymane z budżetu państwa na realizację bieżących zadań własnych powiatu</t>
  </si>
  <si>
    <t>2310</t>
  </si>
  <si>
    <t>Dotacje celowe otrzymane z gminy na zadania bieżące realizowane na podstawie porozumień (umów) między jednostkami samorządu terytorialnego</t>
  </si>
  <si>
    <t>2320</t>
  </si>
  <si>
    <t>Dotacje celowe otrzymane z powiatu na zadania bieżące realizowane na podstawie porozumień (umów) między jednostkami samorządu terytorialnego</t>
  </si>
  <si>
    <t>2330</t>
  </si>
  <si>
    <t>Dotacje celowe otrzymane od samorządu województwa na zadania bieżące realizowane na podstawie porozumień (umów) między jednostkami samorządu terytorialnego</t>
  </si>
  <si>
    <t>2360</t>
  </si>
  <si>
    <t>Dochody jednostek samorządu terytorialnego związane z realizacją zadań z zakresu administracji rządowej oraz innych zadań zleconych ustawami</t>
  </si>
  <si>
    <t>2440</t>
  </si>
  <si>
    <t>Dotacje otrzymane z funduszy celowych na realizację zadań bieżących jednostek sektora finansów publicznych</t>
  </si>
  <si>
    <t>2460</t>
  </si>
  <si>
    <t>Środki otrzymane od pozostałych jednostek zaliczanych do sektora finansów publicznych na realizacje zadań bieżących jednostek zaliczanych do sektora finansów publicznych</t>
  </si>
  <si>
    <t>2690</t>
  </si>
  <si>
    <t>Środki z Funduszu Pracy otrzymane przez powiat z przeznaczeniem na finasowanie kosztów wynagrodzenia i składek na ubezpieczenia społeczne pracowników powiatowego urzędu pracy</t>
  </si>
  <si>
    <t>2920</t>
  </si>
  <si>
    <t xml:space="preserve">Subwencje ogólne z budżetu państwa </t>
  </si>
  <si>
    <t>6610</t>
  </si>
  <si>
    <t>Dotacje celowe otrzymane z gminy na inwestycje i zakupy inwestycyjne realizowane na podstawie porozumień (umów) między jednostkami samorządu terytorialnego</t>
  </si>
  <si>
    <t>Dochody ogółem</t>
  </si>
  <si>
    <t>0580</t>
  </si>
  <si>
    <t>0900</t>
  </si>
  <si>
    <t>DOCHODY OGÓŁEM (od 1 do 6)</t>
  </si>
  <si>
    <t>Subwencja równoważąca</t>
  </si>
  <si>
    <t>d)</t>
  </si>
  <si>
    <t>Subwencja wyrównawcza</t>
  </si>
  <si>
    <t>c)</t>
  </si>
  <si>
    <t>b)</t>
  </si>
  <si>
    <t>Subwencja oświatowa</t>
  </si>
  <si>
    <t>a)</t>
  </si>
  <si>
    <t>SUBWENCJE OGÓLNE (a-d)</t>
  </si>
  <si>
    <t>6.</t>
  </si>
  <si>
    <t>5.</t>
  </si>
  <si>
    <t>DOTACJE - WEDŁUG POROZUMIEŃ J.S.T.</t>
  </si>
  <si>
    <t>4.</t>
  </si>
  <si>
    <t>DOTACJE - ZADANIA WŁASNE</t>
  </si>
  <si>
    <t>3.</t>
  </si>
  <si>
    <t>DOTACJE - ZADANIA ZLECONE</t>
  </si>
  <si>
    <t>2.</t>
  </si>
  <si>
    <t>Pozostałe dochody własne</t>
  </si>
  <si>
    <t>e)</t>
  </si>
  <si>
    <t>Wpływy z tytułu opłat komunikacyjnych</t>
  </si>
  <si>
    <t>Udział w podatku dochodowym od osób prawnych</t>
  </si>
  <si>
    <t>Udział w podatku dochodowym od osób fizycznych</t>
  </si>
  <si>
    <t>DOCHODY WŁASNE (a-f)</t>
  </si>
  <si>
    <t>1.</t>
  </si>
  <si>
    <t>% wykonania</t>
  </si>
  <si>
    <t>Plan według Uchwały Rady Powiatu</t>
  </si>
  <si>
    <t>Wyszczególnienie</t>
  </si>
  <si>
    <t>L.p.</t>
  </si>
  <si>
    <t>SUBWENCJE OGÓLNE</t>
  </si>
  <si>
    <t xml:space="preserve">DOCHODY WŁASNE </t>
  </si>
  <si>
    <t>Nadpłaty</t>
  </si>
  <si>
    <t>Zaległości</t>
  </si>
  <si>
    <t xml:space="preserve">                                   </t>
  </si>
  <si>
    <t>Plan i wykonanie dochodów według źródeł z wyszczególnieniem stanów zaległości i nadpłat</t>
  </si>
  <si>
    <t>wykonania budżetu</t>
  </si>
  <si>
    <t>za 2008 rok</t>
  </si>
  <si>
    <t>Razem</t>
  </si>
  <si>
    <t>Kultura fizyczna i sport</t>
  </si>
  <si>
    <t>Kultura i ochrona dziedzictwa narodowego</t>
  </si>
  <si>
    <t>Edukacyjna opieka wychowawcza</t>
  </si>
  <si>
    <t>Pozostałe zadania w zakresie polityki społecznej</t>
  </si>
  <si>
    <t>Pomoc społeczna</t>
  </si>
  <si>
    <t>Ochrona zdrowia</t>
  </si>
  <si>
    <t>Oświata i wychowanie</t>
  </si>
  <si>
    <t>Różne rozliczenia</t>
  </si>
  <si>
    <t>Obsługa długu publicznego</t>
  </si>
  <si>
    <t>Bezpieczeństwo publiczne i ochrona przeciwpożarowa</t>
  </si>
  <si>
    <t>Administracja publiczna</t>
  </si>
  <si>
    <t>750</t>
  </si>
  <si>
    <t>Działalność usługowa</t>
  </si>
  <si>
    <t>710</t>
  </si>
  <si>
    <t>Gospodarka mieszkaniowa</t>
  </si>
  <si>
    <t>700</t>
  </si>
  <si>
    <t>Transport i łączność</t>
  </si>
  <si>
    <t>600</t>
  </si>
  <si>
    <t>Leśnictwo</t>
  </si>
  <si>
    <t>020</t>
  </si>
  <si>
    <t>Rolnictwo i łowiectwo</t>
  </si>
  <si>
    <t>010</t>
  </si>
  <si>
    <t>Plan</t>
  </si>
  <si>
    <t>Wydatki</t>
  </si>
  <si>
    <t>Dział</t>
  </si>
  <si>
    <t>756</t>
  </si>
  <si>
    <t xml:space="preserve">Dochody </t>
  </si>
  <si>
    <t>w złotych</t>
  </si>
  <si>
    <t xml:space="preserve">                                                  </t>
  </si>
  <si>
    <t>Załącznik Nr 1</t>
  </si>
  <si>
    <t>do sprawozdania z</t>
  </si>
  <si>
    <t>za  2008 rok</t>
  </si>
  <si>
    <t>Sprawozdanie z wykonania dochodów i wydatków budżetowych w powiecie nakielskim za 2008 rok</t>
  </si>
  <si>
    <t>Ogółem wydatki</t>
  </si>
  <si>
    <t>Odsetki i dyskonto</t>
  </si>
  <si>
    <t>8070</t>
  </si>
  <si>
    <t>Wypłaty z tytułu gwarancji i poręczeń</t>
  </si>
  <si>
    <t>8020</t>
  </si>
  <si>
    <t>Rozliczenia z bankami związane z obsługą długu publicznego</t>
  </si>
  <si>
    <t>8010</t>
  </si>
  <si>
    <t>Rezerwy na inwestycje i zakupy inwestycyjne</t>
  </si>
  <si>
    <t>6800</t>
  </si>
  <si>
    <t>Dotacje celowe przekazane gminie na inwestycje i zakupy inwestycyjne realizowane na podstawie porozumień (umów) między jednostkami samorządu terytorialnego</t>
  </si>
  <si>
    <t>Wydatki na zakupy inwestycyjne jednostek budżetowych</t>
  </si>
  <si>
    <t>6060</t>
  </si>
  <si>
    <t>Wydatki inwestycyjne jednostek budżetowych</t>
  </si>
  <si>
    <t>6050</t>
  </si>
  <si>
    <t>Rezerwy</t>
  </si>
  <si>
    <t>4810</t>
  </si>
  <si>
    <t>Zakup akcesoriów komputerowych, w tym programów i licencji</t>
  </si>
  <si>
    <t>4750</t>
  </si>
  <si>
    <t>Zakup materiałów papierniczych do sprzętu drukarskiego i urządzeń kserograficznych</t>
  </si>
  <si>
    <t>4740</t>
  </si>
  <si>
    <t>Szkolenia pracowników niebędących członkami korpusu służby cywilnej</t>
  </si>
  <si>
    <t>4700</t>
  </si>
  <si>
    <t>Koszty postępowania sądowego i prokuratorskiego</t>
  </si>
  <si>
    <t>4610</t>
  </si>
  <si>
    <t>Kary i odszkodowania wypłacone na rzecz osób prawnych i innych jednostek organizacyjnych</t>
  </si>
  <si>
    <t>4600</t>
  </si>
  <si>
    <t>Kary i odszkodowania wypłacone na rzecz osób fizycznych</t>
  </si>
  <si>
    <t>4590</t>
  </si>
  <si>
    <t>Szkolenia członków korpusu służby cywilnej</t>
  </si>
  <si>
    <t>4550</t>
  </si>
  <si>
    <t>Podatek od towarów i usług (VAT)</t>
  </si>
  <si>
    <t>4530</t>
  </si>
  <si>
    <t>Opłaty na rzecz budżetów jednostek samorządu terytorialnego</t>
  </si>
  <si>
    <t>4520</t>
  </si>
  <si>
    <t>Opłaty na rzecz budżetu państwa</t>
  </si>
  <si>
    <t>4510</t>
  </si>
  <si>
    <t>Pozostałe podatki na rzecz budżetów jst</t>
  </si>
  <si>
    <t>4500</t>
  </si>
  <si>
    <t>Podatek od nieruchomości</t>
  </si>
  <si>
    <t>4480</t>
  </si>
  <si>
    <t>Odpisy na zakładowy fundusz świadczeń socjalnych</t>
  </si>
  <si>
    <t>4440</t>
  </si>
  <si>
    <t>Różne opłaty i składki</t>
  </si>
  <si>
    <t>4430</t>
  </si>
  <si>
    <t>Podróże służbowe zagraniczne</t>
  </si>
  <si>
    <t>4420</t>
  </si>
  <si>
    <t>Podróże służbowe krajowe</t>
  </si>
  <si>
    <t>4410</t>
  </si>
  <si>
    <t>Opłaty za administrowanie i czynsze za budynki, lokale i pomieszczenia garażowe</t>
  </si>
  <si>
    <t>4400</t>
  </si>
  <si>
    <t>Zakup usług obejmujących wykonanie ekspertyz, analiz i opinii</t>
  </si>
  <si>
    <t>4390</t>
  </si>
  <si>
    <t>Zakup usług obejmujących tłumaczenia</t>
  </si>
  <si>
    <t>4380</t>
  </si>
  <si>
    <t>Opłaty z tytułu usług telekomunikacyjnych telefonii stacjonarnej</t>
  </si>
  <si>
    <t>4370</t>
  </si>
  <si>
    <t>Opłaty z tytułu usług telekomunikacyjnych telefonii komórkowej</t>
  </si>
  <si>
    <t>4360</t>
  </si>
  <si>
    <t>Zakup usług dostępu do sieci internet</t>
  </si>
  <si>
    <t>4350</t>
  </si>
  <si>
    <t>Zakup usług pozostałych</t>
  </si>
  <si>
    <t>4300</t>
  </si>
  <si>
    <t>Zakup usług zdrowotnych</t>
  </si>
  <si>
    <t>4280</t>
  </si>
  <si>
    <t>Zakup usług remontowych</t>
  </si>
  <si>
    <t>4270</t>
  </si>
  <si>
    <t>Zakup energii</t>
  </si>
  <si>
    <t>4260</t>
  </si>
  <si>
    <t>Zakup sprzętu i uzbrojenia</t>
  </si>
  <si>
    <t>4250</t>
  </si>
  <si>
    <t>Zakup pomocy naukowych, dydaktycznych i książek</t>
  </si>
  <si>
    <t>4240</t>
  </si>
  <si>
    <t>Zakup leków i materiałów medycznych</t>
  </si>
  <si>
    <t>4230</t>
  </si>
  <si>
    <t>Zakup środków żywności</t>
  </si>
  <si>
    <t>4220</t>
  </si>
  <si>
    <t>Zakup materiałów i wyposażenia</t>
  </si>
  <si>
    <t>4210</t>
  </si>
  <si>
    <t>Równoważniki pieniężne i ekwiwalenty dla żołnierzy i funkcjonariuszy</t>
  </si>
  <si>
    <t>4180</t>
  </si>
  <si>
    <t>Wynagrodzenia bezosobowe</t>
  </si>
  <si>
    <t>4170</t>
  </si>
  <si>
    <t>Pokrycie ujemnego wyniku finansowego i przejętych zobowiązań po likwidowanych i przekształcanych jednostkach zaliczanych do sektora finansów publicznych</t>
  </si>
  <si>
    <t>4160</t>
  </si>
  <si>
    <t>Składki na ubezpieczenia zdrowotne</t>
  </si>
  <si>
    <t>4130</t>
  </si>
  <si>
    <t>Składki na Fundusz Pracy</t>
  </si>
  <si>
    <t>4120</t>
  </si>
  <si>
    <t>Składki na ubezpieczenia społeczne</t>
  </si>
  <si>
    <t>4110</t>
  </si>
  <si>
    <t>Dodatkowe uposażenie roczne dla żołnierzy zawodowych oraz nagrody roczne dla funkcjonariuszy</t>
  </si>
  <si>
    <t>4070</t>
  </si>
  <si>
    <t xml:space="preserve">Pozostałe należności żołnierzy zawodowych i nadterminowych oraz funkcjonariuszy </t>
  </si>
  <si>
    <t>4060</t>
  </si>
  <si>
    <t>Uposażenia żołnierzy zawodowych i nadterminowych oraz funkcjonariuszy</t>
  </si>
  <si>
    <t>4050</t>
  </si>
  <si>
    <t>Dodatkowe wynagrodzenia roczne</t>
  </si>
  <si>
    <t>4040</t>
  </si>
  <si>
    <t>Wynagrodzenia osobowe członków korpusu służby cywilnej</t>
  </si>
  <si>
    <t>4020</t>
  </si>
  <si>
    <t>Wynagrodzenia osobowe pracowników</t>
  </si>
  <si>
    <t>4010</t>
  </si>
  <si>
    <t>Inne formy pomocy dla uczniów</t>
  </si>
  <si>
    <t>3260</t>
  </si>
  <si>
    <t>Stypendia dla uczniów</t>
  </si>
  <si>
    <t>3240</t>
  </si>
  <si>
    <t>Świadczenia społeczne</t>
  </si>
  <si>
    <t>3110</t>
  </si>
  <si>
    <t>Wydatki osobowe niezaliczone do uposażeń wypłacane żołnierzom i funkcjonariuszom</t>
  </si>
  <si>
    <t>3070</t>
  </si>
  <si>
    <t>Różne wydatki na rzecz osób fizycznych</t>
  </si>
  <si>
    <t>3030</t>
  </si>
  <si>
    <t>Wydatki osobowe niezaliczane do wynagrodzeń</t>
  </si>
  <si>
    <t>3020</t>
  </si>
  <si>
    <t>Dotacja celowa z budżetu na finansowanie lub dofinansowanie zadań zleconych do realizacji stowarzyszeniom</t>
  </si>
  <si>
    <t>2820</t>
  </si>
  <si>
    <t>Dotacje celowe z budżetu na finansowanie lub dofinansowanie prac remontowych i konserwatorskich obiektów zabytkowych przekazane jednostkom niezaliczanym do sektora finansów publicznych</t>
  </si>
  <si>
    <t>2720</t>
  </si>
  <si>
    <t>Dotacja podmiotowa z budżetu dla jednostek niezaliczanych do sektora finansów publicznych</t>
  </si>
  <si>
    <t>2580</t>
  </si>
  <si>
    <t>Dotacja podmiotowa z budżetu dla niepublicznej jednostki systemu oświaty</t>
  </si>
  <si>
    <t>2540</t>
  </si>
  <si>
    <t>Dotacja podmiotowa z budżetu dla samorządowej imstytucji kultury</t>
  </si>
  <si>
    <t>2480</t>
  </si>
  <si>
    <t>Dotacje celowe przekazane do samorządu województwa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</si>
  <si>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</si>
  <si>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Nazwa</t>
  </si>
  <si>
    <t>Załącznik Nr 11</t>
  </si>
  <si>
    <t>Pozostała działalność</t>
  </si>
  <si>
    <t>Ochrona zabytków i opieka nad zabytkami</t>
  </si>
  <si>
    <t>Dotacja podmiotowa z budżetu dla samorządowej instytucji kultury</t>
  </si>
  <si>
    <t>Biblioteki</t>
  </si>
  <si>
    <t>Pomoc materialna dla uczniów</t>
  </si>
  <si>
    <t>Poradnie psychologiczno-pedagogiczne, w tym poradnie specjalistyczne</t>
  </si>
  <si>
    <t>Specjalne ośrodki wychowawcze</t>
  </si>
  <si>
    <t>Powiatowe centra pomocy rodzinie</t>
  </si>
  <si>
    <t>Rodziny zastępcze</t>
  </si>
  <si>
    <t>Domy pomocy społecznej</t>
  </si>
  <si>
    <t>Placówki opiekuńczo-wychowawcze</t>
  </si>
  <si>
    <t>Szkoły zawodowe</t>
  </si>
  <si>
    <t>Licea profilowane</t>
  </si>
  <si>
    <t>Licea ogólnokształcące</t>
  </si>
  <si>
    <t>Komendy powiatowe Państwowej Straży Pożarnej</t>
  </si>
  <si>
    <t>75020</t>
  </si>
  <si>
    <t>Drogi publiczne wojewódzkie</t>
  </si>
  <si>
    <t>60013</t>
  </si>
  <si>
    <t>Gospodarka leśna</t>
  </si>
  <si>
    <t>02001</t>
  </si>
  <si>
    <t>Rozdział</t>
  </si>
  <si>
    <t>Odsetki od dotacji wykorzystanych niezgodnie z przeznaczeniem lub pobranych w nadmiernej wysokości</t>
  </si>
  <si>
    <t>6260</t>
  </si>
  <si>
    <t>6410</t>
  </si>
  <si>
    <t>Dotacje otrzymane z funduszy celowych na finansowanie lub dofinansowanie kosztów realizacji inwestycji i zakupów inwestycyjnych jednostek sektora finansów publicznych</t>
  </si>
  <si>
    <t>Dotacje celowe otrzymane z budżetu państwa na inwestycje i zakupy inwestycyjne z zakresu administracji rządowej oraz inne zadania zlecone ustawami realizowane przez powiat</t>
  </si>
  <si>
    <t xml:space="preserve">do sprawozdania z </t>
  </si>
  <si>
    <t>Sprawozdanie z wykonania planu wydatków budżetowych powiatu nakielskiego według źródeł za 2008 rok</t>
  </si>
  <si>
    <t>Grzywny i inne kary pieniężne od osób prawnych i innych jednostek organizacyjnych</t>
  </si>
  <si>
    <t>4570</t>
  </si>
  <si>
    <t>Odsetki od nieterminowych wpłat z tytułu pozostałych podatków i opłat</t>
  </si>
  <si>
    <t>Dochody ze sprzedaży składników majątkowych</t>
  </si>
  <si>
    <t>DOTACJE ROZWOJOWE</t>
  </si>
  <si>
    <t>7.</t>
  </si>
  <si>
    <t>DOTACJE Z FUNDUSZY CELOWYCH</t>
  </si>
  <si>
    <t>8.</t>
  </si>
  <si>
    <t>Deficyt budżetu powiatu za 2008 ROK</t>
  </si>
  <si>
    <t xml:space="preserve">Prognozowane dochody budżetowe powiatu na 2008 rok </t>
  </si>
  <si>
    <t xml:space="preserve">Planowane wydatki budżetowe powiatu na 2008 rok     </t>
  </si>
  <si>
    <t xml:space="preserve">Wykonanie prognozowanych dochodów budżetowych powiatu za 2008 rok </t>
  </si>
  <si>
    <t xml:space="preserve">Wykonanie planu wydatków budżetowych powiatu za 2008 rok     </t>
  </si>
  <si>
    <t>Nadwyżka budżetu powiatu za 2008 rok</t>
  </si>
  <si>
    <t>Dochody od osób prawnych, osób fizycznych…</t>
  </si>
  <si>
    <t>wykonania budżetu powiatu nakielskiego</t>
  </si>
  <si>
    <t>Sprawozdanie z wykonania prognozowanych dochodów budżetowych powiatu nakielskiego według źródeł za 2008 rok</t>
  </si>
  <si>
    <t>Załącznik Nr 4                           do sprawozdania z wykonania budżetu powiatu nakielskiego za 2008 rok</t>
  </si>
  <si>
    <t>Załącznik Nr 5 do sprawozdania z wykonania budżetu powiatu nakielskiego za 2008 rok</t>
  </si>
  <si>
    <t>Ogółem</t>
  </si>
  <si>
    <t>Załącznik Nr 17</t>
  </si>
  <si>
    <t>Rehabilitacja zawodowa i społeczna osób niepełnosprawnych</t>
  </si>
  <si>
    <t>Załącznik Nr 16</t>
  </si>
  <si>
    <t>Załącznik Nr 15</t>
  </si>
  <si>
    <t>Załącznik Nr 14</t>
  </si>
  <si>
    <t>świadczenia społeczne</t>
  </si>
  <si>
    <t>pochodne od wynagrodzeń</t>
  </si>
  <si>
    <t>wynagrodzenia</t>
  </si>
  <si>
    <t>Wydatki majątkowe</t>
  </si>
  <si>
    <t>w tym:</t>
  </si>
  <si>
    <t>Wydatki bieżące</t>
  </si>
  <si>
    <t>z tego:</t>
  </si>
  <si>
    <t>Załącznik Nr 13</t>
  </si>
  <si>
    <t>Inne jednostki nie zaliczane do sektora finansów publicznych</t>
  </si>
  <si>
    <t>Powiatowa i Miejska Biblioteka Publiczna</t>
  </si>
  <si>
    <t>Stowarzyszenia</t>
  </si>
  <si>
    <t xml:space="preserve">Niepubliczne szkoły i placówki oświatowo-wychowawcze </t>
  </si>
  <si>
    <t>Inne jednostki samorządu terytorialnego (na podstawie porozumień, umów)</t>
  </si>
  <si>
    <t>Załącznik Nr 12</t>
  </si>
  <si>
    <t>Środki z Funduszu Pracy otrzymane przez powiat z przeznaczeniem na finansowanie kosztów wynagrodzenia i składek na ubezpieczenia społeczne pracowników powiatowego urzędu pracy</t>
  </si>
  <si>
    <t>2006</t>
  </si>
  <si>
    <t>Powiatowe Urzędy Pracy</t>
  </si>
  <si>
    <t>Środki otrzymane  od pozostałych jednostek zaliczanych do sektora finansów publicznych na realizację zadań bieżących jednostek zaliczanych do sektora finansów publicznych</t>
  </si>
  <si>
    <t>Dotacje ogółem</t>
  </si>
  <si>
    <t>DOCHODY</t>
  </si>
  <si>
    <t>Załącznik Nr 9</t>
  </si>
  <si>
    <t>80120</t>
  </si>
  <si>
    <t>801</t>
  </si>
  <si>
    <t>Komendy Powiatowe Państwowej Straży Pożarnej</t>
  </si>
  <si>
    <t>75411</t>
  </si>
  <si>
    <t>754</t>
  </si>
  <si>
    <t>Starostwa Powiatowe</t>
  </si>
  <si>
    <t>WYDATKI</t>
  </si>
  <si>
    <t>Bezpieczeństwo Publiczne i ochrona przeciwpożarowa</t>
  </si>
  <si>
    <t>Załącznik Nr 8</t>
  </si>
  <si>
    <t>Załącznik Nr 7</t>
  </si>
  <si>
    <t>Wydatki ogółem</t>
  </si>
  <si>
    <t xml:space="preserve">Stan środków pieniężnych na koniec okresu sprawozdawczego ogółem   </t>
  </si>
  <si>
    <t>Stan  środków na koniec okresu sprawozdawczego</t>
  </si>
  <si>
    <t>Podatek od towarów i usług VAT</t>
  </si>
  <si>
    <t>Otrzymane spadki, zapisy i darowizny w postaci pieniężnej</t>
  </si>
  <si>
    <t>0960</t>
  </si>
  <si>
    <t>Stan  środków na początek roku</t>
  </si>
  <si>
    <t>Dochody</t>
  </si>
  <si>
    <t>Stołówki szkolne</t>
  </si>
  <si>
    <t>% wykon.</t>
  </si>
  <si>
    <t>Plan na   2008 r.</t>
  </si>
  <si>
    <t>Rozdz.</t>
  </si>
  <si>
    <t>powiatu nakielskiego za 2008 rok</t>
  </si>
  <si>
    <t>do sprawozdania</t>
  </si>
  <si>
    <t>z wykonania budżetu</t>
  </si>
  <si>
    <t>powiatu nakielskiego</t>
  </si>
  <si>
    <t>Sprawozdanie z wykonania planu udzielonych dotacji przez powiat nakielski dla stowarzyszeń za 2008 rok</t>
  </si>
  <si>
    <t>Sprawozdanie z wykonania planu udzielonych dotacji przez powiat nakielski dla innych jednostek nie zaliczanych do sektora finansów publicznych za 2008 rok</t>
  </si>
  <si>
    <t>Sprawozdanie z wykonania planu udzielonych dotacji przez powiat nakielski dla samorządowych instytucji kultury  w 2008 roku</t>
  </si>
  <si>
    <t>Sprawozdanie z przekazanych dotacji przez powiat nakielski w 2008 roku</t>
  </si>
  <si>
    <t>Sprawozdanie z wykonania planu udzielonych dotacji przez powiat nakielski dla innych jednostek samorządu terytorialnego na podstawie porozumień (umów) za 2008 rok</t>
  </si>
  <si>
    <t>853</t>
  </si>
  <si>
    <t>Sprawozdanie z wykonania planu udzielonych dotacji przez powiat nakielski dla niepublicznych szkół i placówek oświatowo-wychowawczych za 2008 rok</t>
  </si>
  <si>
    <t>Drogi publiczne gminne</t>
  </si>
  <si>
    <t>60016</t>
  </si>
  <si>
    <t>Sprawozdanie z wykonania planu dochodów własnych i wydatków z nich finansowanych                                               za 2008 rok</t>
  </si>
  <si>
    <t>Zakup akcesoriów komputerowych w tym programów i licencji</t>
  </si>
  <si>
    <t xml:space="preserve">Stan środków pieniężnych na początek okresu sprawozdawczego ogółem   </t>
  </si>
  <si>
    <t>Załącznik Nr 21  do sprawozdania z wykonania budżetu powiatu nakielskiego        za 2008 rok</t>
  </si>
  <si>
    <t>Sprawozdanie z otrzymanych dotacji związanych z realizacją zadań wykonywanych na podstawie porozumień (umów) między jednostkami samorządu terytorialnego za 2008 rok</t>
  </si>
  <si>
    <t>2328</t>
  </si>
  <si>
    <t>2329</t>
  </si>
  <si>
    <t>85395</t>
  </si>
  <si>
    <t>4178</t>
  </si>
  <si>
    <t>4218</t>
  </si>
  <si>
    <t>4308</t>
  </si>
  <si>
    <t>4179</t>
  </si>
  <si>
    <t>4219</t>
  </si>
  <si>
    <t>4309</t>
  </si>
  <si>
    <t>Sprawozdanie z otrzymanych dotacji i środków pozyskanych z innych źródeł  za 2008 rok</t>
  </si>
  <si>
    <t>2008</t>
  </si>
  <si>
    <t>2009</t>
  </si>
  <si>
    <t>4118</t>
  </si>
  <si>
    <t>4128</t>
  </si>
  <si>
    <t>4119</t>
  </si>
  <si>
    <t>4129</t>
  </si>
  <si>
    <t>Sprawozdanie z otrzymanych dotacji związanych z realizacją zadań własnych powiatu nakielskiego za 2008 rok</t>
  </si>
  <si>
    <t>Jednostki specjalistycznego poradnictwa, mieszkania chronione i ośrodki interwencji kryzysowej</t>
  </si>
  <si>
    <t>Poradnie psychologiczno-pedagogiczne w tym poradnie specjalistyczne</t>
  </si>
  <si>
    <t>Młodzieżowe ośrodki wychowawcze</t>
  </si>
  <si>
    <t>Zakup materiałów papierniczych do sprzętu drukarskiego i urządzeń kserograficzncy</t>
  </si>
  <si>
    <t>Wykonane dochody - 2008 rok</t>
  </si>
  <si>
    <t>Wykonane dochody - 2007 rok</t>
  </si>
  <si>
    <t>Planowane dochody - 2008 rok</t>
  </si>
  <si>
    <t>Planowane dochody - 2007 rok</t>
  </si>
  <si>
    <t>Deficyt budżetu</t>
  </si>
  <si>
    <t>Planowany deficyt</t>
  </si>
  <si>
    <t>Wykonane wydatki</t>
  </si>
  <si>
    <t>Planowane wydatki</t>
  </si>
  <si>
    <t>Wykonane dochody</t>
  </si>
  <si>
    <t>Planowane dochody</t>
  </si>
  <si>
    <t>Nadwyżka budżetu</t>
  </si>
  <si>
    <t>Planowane wydatki - 2007 rok</t>
  </si>
  <si>
    <t>Planowane wydatki - 2008 rok</t>
  </si>
  <si>
    <t>Wykonane wydatki - 2007 rok</t>
  </si>
  <si>
    <t>Wykonane wydatki - 2008 rok</t>
  </si>
  <si>
    <t>Sprawozdanie z wykonania                                                                                                                planu dochodów własnych i wydatków z nich finansowanych za  2008 rok</t>
  </si>
  <si>
    <t>Zaległości dotyczą: 6.781,15 zł rozdział 85202 - zaległości we wpłatach za pobyt w Domu Pomocy Społecznej, 128,10 zł rozdział 75618 - zaległości osoby fiz. w opłacie za zajęcie pasa drogowego, 4.177,23 zł rozdział 70005 - zaległość w opłacie za najem lokalu i z tytułu odsetek od nieterminowych wpłat, 461,43 zł rozdział 80130-zaległość w opłacie za najem lokalu i usługi. Windykacja zaległości przebiega sprawnie, jest prowadzona na bieżąco i podlega ścisłej kontroli. Wystawiane są wezwania do zapłaty.</t>
  </si>
  <si>
    <t xml:space="preserve">Nadpłata w wysokości 14.596,66 zł dotyczy w w kwocie 14.418,96 zł opłat mieszkańców za pobyt w Domu Pomocy Społecznej od osób otrzymujących świadczenie z terminem na koniec miesiąca bieżącego, za miesiąc następny oraz 177,70 zł nadpłata za najem i dzierżawę w rozdziale 70005. </t>
  </si>
  <si>
    <t>Załącznik Nr 21 do sprawozdania z wykonania budżetu powiatu nakielskiego za 2008 rok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</si>
</sst>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5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Arial CE"/>
      <charset val="238"/>
    </font>
    <font>
      <b/>
      <sz val="14"/>
      <name val="Times New Roman"/>
      <family val="1"/>
    </font>
    <font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sz val="12"/>
      <name val="Times New Roman CE"/>
      <charset val="238"/>
    </font>
    <font>
      <b/>
      <sz val="12"/>
      <name val="Arial CE"/>
      <charset val="238"/>
    </font>
    <font>
      <sz val="12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b/>
      <i/>
      <sz val="14"/>
      <name val="Times New Roman"/>
      <family val="1"/>
    </font>
    <font>
      <b/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i/>
      <sz val="11"/>
      <name val="Times New Roman CE"/>
      <charset val="238"/>
    </font>
    <font>
      <b/>
      <sz val="14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name val="Times New Roman CE"/>
      <family val="1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2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4" fontId="5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/>
    <xf numFmtId="0" fontId="5" fillId="0" borderId="0" xfId="1" applyFont="1"/>
    <xf numFmtId="164" fontId="5" fillId="0" borderId="0" xfId="1" applyNumberFormat="1" applyFont="1"/>
    <xf numFmtId="164" fontId="11" fillId="0" borderId="1" xfId="1" applyNumberFormat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164" fontId="11" fillId="0" borderId="6" xfId="1" applyNumberFormat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165" fontId="5" fillId="0" borderId="0" xfId="1" applyNumberFormat="1" applyFont="1"/>
    <xf numFmtId="4" fontId="11" fillId="0" borderId="6" xfId="1" applyNumberFormat="1" applyFont="1" applyBorder="1" applyAlignment="1">
      <alignment vertical="center"/>
    </xf>
    <xf numFmtId="164" fontId="13" fillId="0" borderId="8" xfId="1" applyNumberFormat="1" applyFont="1" applyBorder="1" applyAlignment="1">
      <alignment vertical="center"/>
    </xf>
    <xf numFmtId="164" fontId="13" fillId="0" borderId="9" xfId="1" applyNumberFormat="1" applyFont="1" applyBorder="1" applyAlignment="1">
      <alignment vertical="center"/>
    </xf>
    <xf numFmtId="4" fontId="13" fillId="0" borderId="9" xfId="1" applyNumberFormat="1" applyFont="1" applyBorder="1" applyAlignment="1">
      <alignment vertical="center"/>
    </xf>
    <xf numFmtId="164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9" xfId="1" applyFont="1" applyBorder="1" applyAlignment="1">
      <alignment horizontal="center" vertical="center"/>
    </xf>
    <xf numFmtId="164" fontId="13" fillId="0" borderId="3" xfId="1" applyNumberFormat="1" applyFont="1" applyBorder="1" applyAlignment="1">
      <alignment vertical="center"/>
    </xf>
    <xf numFmtId="4" fontId="13" fillId="0" borderId="3" xfId="1" applyNumberFormat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164" fontId="11" fillId="0" borderId="7" xfId="1" applyNumberFormat="1" applyFont="1" applyBorder="1" applyAlignment="1">
      <alignment vertical="center"/>
    </xf>
    <xf numFmtId="4" fontId="11" fillId="0" borderId="1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/>
    <xf numFmtId="0" fontId="15" fillId="0" borderId="0" xfId="1" applyFont="1"/>
    <xf numFmtId="4" fontId="18" fillId="0" borderId="1" xfId="1" applyNumberFormat="1" applyFont="1" applyBorder="1" applyAlignment="1">
      <alignment vertical="center"/>
    </xf>
    <xf numFmtId="0" fontId="18" fillId="0" borderId="7" xfId="1" applyFont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7" fillId="0" borderId="3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4" fontId="18" fillId="0" borderId="7" xfId="1" applyNumberFormat="1" applyFont="1" applyBorder="1" applyAlignment="1">
      <alignment vertical="center"/>
    </xf>
    <xf numFmtId="164" fontId="11" fillId="0" borderId="0" xfId="1" applyNumberFormat="1" applyFont="1"/>
    <xf numFmtId="4" fontId="5" fillId="0" borderId="0" xfId="1" applyNumberFormat="1" applyFont="1"/>
    <xf numFmtId="3" fontId="5" fillId="0" borderId="0" xfId="1" applyNumberFormat="1" applyFont="1"/>
    <xf numFmtId="10" fontId="14" fillId="0" borderId="1" xfId="1" applyNumberFormat="1" applyFont="1" applyBorder="1" applyAlignment="1">
      <alignment vertical="center"/>
    </xf>
    <xf numFmtId="10" fontId="5" fillId="0" borderId="1" xfId="1" applyNumberFormat="1" applyFont="1" applyBorder="1" applyAlignment="1">
      <alignment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/>
    </xf>
    <xf numFmtId="0" fontId="18" fillId="0" borderId="0" xfId="1" applyFont="1"/>
    <xf numFmtId="0" fontId="6" fillId="0" borderId="0" xfId="1" applyFont="1"/>
    <xf numFmtId="0" fontId="6" fillId="0" borderId="0" xfId="1" applyFont="1" applyAlignment="1">
      <alignment horizontal="justify"/>
    </xf>
    <xf numFmtId="10" fontId="1" fillId="0" borderId="1" xfId="1" applyNumberFormat="1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10" fontId="7" fillId="0" borderId="1" xfId="1" applyNumberFormat="1" applyFont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0" fontId="7" fillId="0" borderId="4" xfId="1" applyFont="1" applyBorder="1" applyAlignment="1">
      <alignment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49" fontId="7" fillId="0" borderId="1" xfId="1" applyNumberFormat="1" applyFont="1" applyBorder="1" applyAlignment="1">
      <alignment horizont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2" fillId="0" borderId="4" xfId="1" applyFont="1" applyBorder="1" applyAlignment="1">
      <alignment vertical="center" wrapText="1"/>
    </xf>
    <xf numFmtId="0" fontId="2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23" fillId="0" borderId="8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22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justify" vertical="center" wrapText="1"/>
    </xf>
    <xf numFmtId="0" fontId="23" fillId="0" borderId="1" xfId="1" applyFont="1" applyBorder="1" applyAlignment="1">
      <alignment horizontal="center" vertical="center" wrapText="1"/>
    </xf>
    <xf numFmtId="49" fontId="2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24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>
      <alignment horizontal="center" vertical="center" wrapText="1"/>
    </xf>
    <xf numFmtId="0" fontId="25" fillId="0" borderId="0" xfId="1" applyFont="1"/>
    <xf numFmtId="0" fontId="10" fillId="0" borderId="0" xfId="1" applyAlignment="1">
      <alignment horizontal="center" vertical="center" wrapText="1"/>
    </xf>
    <xf numFmtId="0" fontId="10" fillId="0" borderId="0" xfId="1" applyAlignment="1">
      <alignment wrapText="1"/>
    </xf>
    <xf numFmtId="10" fontId="1" fillId="0" borderId="1" xfId="0" applyNumberFormat="1" applyFont="1" applyBorder="1" applyAlignment="1">
      <alignment horizontal="right" vertical="center" wrapText="1"/>
    </xf>
    <xf numFmtId="0" fontId="5" fillId="0" borderId="0" xfId="1" applyFont="1" applyAlignment="1">
      <alignment wrapText="1"/>
    </xf>
    <xf numFmtId="164" fontId="8" fillId="0" borderId="0" xfId="1" applyNumberFormat="1" applyFont="1"/>
    <xf numFmtId="10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0" fontId="8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22" fillId="0" borderId="1" xfId="1" applyFont="1" applyBorder="1" applyAlignment="1">
      <alignment horizontal="center" vertical="center" wrapText="1"/>
    </xf>
    <xf numFmtId="10" fontId="21" fillId="0" borderId="1" xfId="1" applyNumberFormat="1" applyFont="1" applyBorder="1" applyAlignment="1">
      <alignment vertical="center"/>
    </xf>
    <xf numFmtId="164" fontId="21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3" fillId="0" borderId="4" xfId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/>
    </xf>
    <xf numFmtId="164" fontId="2" fillId="0" borderId="0" xfId="1" applyNumberFormat="1" applyFont="1"/>
    <xf numFmtId="49" fontId="23" fillId="0" borderId="4" xfId="1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 wrapText="1"/>
    </xf>
    <xf numFmtId="164" fontId="8" fillId="0" borderId="0" xfId="1" applyNumberFormat="1" applyFont="1" applyFill="1" applyBorder="1"/>
    <xf numFmtId="164" fontId="1" fillId="0" borderId="1" xfId="1" applyNumberFormat="1" applyFont="1" applyBorder="1" applyAlignment="1">
      <alignment vertical="center"/>
    </xf>
    <xf numFmtId="165" fontId="28" fillId="0" borderId="1" xfId="1" applyNumberFormat="1" applyFont="1" applyBorder="1" applyAlignment="1">
      <alignment horizontal="center"/>
    </xf>
    <xf numFmtId="10" fontId="1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 wrapText="1"/>
    </xf>
    <xf numFmtId="0" fontId="10" fillId="0" borderId="0" xfId="1" applyBorder="1" applyAlignment="1">
      <alignment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49" fontId="21" fillId="0" borderId="4" xfId="1" applyNumberFormat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/>
    <xf numFmtId="164" fontId="8" fillId="0" borderId="1" xfId="1" applyNumberFormat="1" applyFont="1" applyBorder="1"/>
    <xf numFmtId="164" fontId="2" fillId="0" borderId="11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2" fontId="10" fillId="0" borderId="0" xfId="1" applyNumberFormat="1" applyAlignment="1">
      <alignment horizontal="center" vertical="center" wrapText="1"/>
    </xf>
    <xf numFmtId="2" fontId="1" fillId="0" borderId="0" xfId="1" applyNumberFormat="1" applyFont="1" applyAlignment="1">
      <alignment horizontal="center" vertical="center" wrapText="1"/>
    </xf>
    <xf numFmtId="0" fontId="13" fillId="0" borderId="0" xfId="1" applyFont="1" applyBorder="1"/>
    <xf numFmtId="164" fontId="1" fillId="4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Border="1"/>
    <xf numFmtId="164" fontId="29" fillId="0" borderId="0" xfId="1" applyNumberFormat="1" applyFont="1"/>
    <xf numFmtId="10" fontId="26" fillId="0" borderId="1" xfId="1" applyNumberFormat="1" applyFont="1" applyBorder="1" applyAlignment="1">
      <alignment vertical="center"/>
    </xf>
    <xf numFmtId="164" fontId="26" fillId="0" borderId="1" xfId="1" applyNumberFormat="1" applyFont="1" applyBorder="1" applyAlignment="1">
      <alignment vertical="center" wrapText="1"/>
    </xf>
    <xf numFmtId="10" fontId="29" fillId="0" borderId="1" xfId="1" applyNumberFormat="1" applyFont="1" applyBorder="1" applyAlignment="1">
      <alignment vertical="center"/>
    </xf>
    <xf numFmtId="164" fontId="29" fillId="0" borderId="1" xfId="1" applyNumberFormat="1" applyFont="1" applyBorder="1" applyAlignment="1">
      <alignment vertical="center"/>
    </xf>
    <xf numFmtId="164" fontId="31" fillId="0" borderId="4" xfId="1" applyNumberFormat="1" applyFont="1" applyBorder="1" applyAlignment="1">
      <alignment horizontal="right" vertical="center" wrapText="1"/>
    </xf>
    <xf numFmtId="0" fontId="31" fillId="0" borderId="4" xfId="1" applyFont="1" applyBorder="1" applyAlignment="1">
      <alignment vertical="center" wrapText="1"/>
    </xf>
    <xf numFmtId="49" fontId="31" fillId="0" borderId="4" xfId="1" applyNumberFormat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3" fillId="0" borderId="8" xfId="1" applyFont="1" applyBorder="1" applyAlignment="1">
      <alignment horizontal="center" vertical="center" wrapText="1"/>
    </xf>
    <xf numFmtId="164" fontId="29" fillId="0" borderId="4" xfId="1" applyNumberFormat="1" applyFont="1" applyBorder="1" applyAlignment="1">
      <alignment horizontal="right" vertical="center" wrapText="1"/>
    </xf>
    <xf numFmtId="10" fontId="34" fillId="0" borderId="1" xfId="1" applyNumberFormat="1" applyFont="1" applyBorder="1" applyAlignment="1">
      <alignment vertical="center"/>
    </xf>
    <xf numFmtId="164" fontId="32" fillId="0" borderId="4" xfId="1" applyNumberFormat="1" applyFont="1" applyBorder="1" applyAlignment="1">
      <alignment horizontal="right" vertical="center" wrapText="1"/>
    </xf>
    <xf numFmtId="0" fontId="32" fillId="0" borderId="4" xfId="1" applyFont="1" applyBorder="1" applyAlignment="1">
      <alignment vertical="center" wrapText="1"/>
    </xf>
    <xf numFmtId="164" fontId="33" fillId="0" borderId="4" xfId="1" applyNumberFormat="1" applyFont="1" applyBorder="1" applyAlignment="1">
      <alignment horizontal="right" vertical="center" wrapText="1"/>
    </xf>
    <xf numFmtId="0" fontId="33" fillId="0" borderId="4" xfId="1" applyFont="1" applyBorder="1" applyAlignment="1">
      <alignment vertical="center" wrapText="1"/>
    </xf>
    <xf numFmtId="164" fontId="31" fillId="0" borderId="4" xfId="1" applyNumberFormat="1" applyFont="1" applyFill="1" applyBorder="1" applyAlignment="1">
      <alignment horizontal="right" vertical="center" wrapText="1"/>
    </xf>
    <xf numFmtId="164" fontId="34" fillId="0" borderId="1" xfId="1" applyNumberFormat="1" applyFont="1" applyBorder="1" applyAlignment="1">
      <alignment vertical="center"/>
    </xf>
    <xf numFmtId="164" fontId="34" fillId="0" borderId="4" xfId="1" applyNumberFormat="1" applyFont="1" applyBorder="1" applyAlignment="1">
      <alignment horizontal="right" vertical="center" wrapText="1"/>
    </xf>
    <xf numFmtId="49" fontId="32" fillId="0" borderId="4" xfId="1" applyNumberFormat="1" applyFont="1" applyBorder="1" applyAlignment="1">
      <alignment horizontal="center" vertical="center" wrapText="1"/>
    </xf>
    <xf numFmtId="49" fontId="33" fillId="0" borderId="8" xfId="1" applyNumberFormat="1" applyFont="1" applyBorder="1" applyAlignment="1">
      <alignment horizontal="center" vertical="center" wrapText="1"/>
    </xf>
    <xf numFmtId="164" fontId="26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horizontal="center"/>
    </xf>
    <xf numFmtId="0" fontId="36" fillId="0" borderId="0" xfId="1" applyFont="1" applyBorder="1" applyAlignment="1">
      <alignment horizontal="center"/>
    </xf>
    <xf numFmtId="164" fontId="26" fillId="0" borderId="0" xfId="1" applyNumberFormat="1" applyFont="1"/>
    <xf numFmtId="164" fontId="29" fillId="0" borderId="0" xfId="1" applyNumberFormat="1" applyFont="1" applyBorder="1"/>
    <xf numFmtId="164" fontId="29" fillId="0" borderId="0" xfId="1" applyNumberFormat="1" applyFont="1" applyFill="1" applyBorder="1"/>
    <xf numFmtId="164" fontId="37" fillId="0" borderId="0" xfId="1" applyNumberFormat="1" applyFont="1" applyFill="1" applyBorder="1"/>
    <xf numFmtId="164" fontId="29" fillId="0" borderId="1" xfId="1" applyNumberFormat="1" applyFont="1" applyBorder="1" applyAlignment="1">
      <alignment horizontal="right" vertical="center" wrapText="1"/>
    </xf>
    <xf numFmtId="0" fontId="32" fillId="0" borderId="4" xfId="1" applyFont="1" applyBorder="1" applyAlignment="1">
      <alignment horizontal="center" wrapText="1"/>
    </xf>
    <xf numFmtId="0" fontId="33" fillId="0" borderId="8" xfId="1" applyFont="1" applyBorder="1" applyAlignment="1">
      <alignment horizontal="center" wrapText="1"/>
    </xf>
    <xf numFmtId="164" fontId="34" fillId="0" borderId="1" xfId="1" applyNumberFormat="1" applyFont="1" applyBorder="1" applyAlignment="1">
      <alignment horizontal="right" vertical="center" wrapText="1"/>
    </xf>
    <xf numFmtId="0" fontId="34" fillId="0" borderId="4" xfId="1" applyFont="1" applyBorder="1" applyAlignment="1">
      <alignment wrapText="1"/>
    </xf>
    <xf numFmtId="49" fontId="34" fillId="0" borderId="4" xfId="1" applyNumberFormat="1" applyFont="1" applyBorder="1" applyAlignment="1">
      <alignment horizontal="center" wrapText="1"/>
    </xf>
    <xf numFmtId="0" fontId="34" fillId="0" borderId="4" xfId="1" applyFont="1" applyBorder="1" applyAlignment="1">
      <alignment horizontal="center" wrapText="1"/>
    </xf>
    <xf numFmtId="0" fontId="32" fillId="0" borderId="1" xfId="1" applyFont="1" applyBorder="1" applyAlignment="1">
      <alignment vertical="center" wrapText="1"/>
    </xf>
    <xf numFmtId="49" fontId="32" fillId="0" borderId="1" xfId="1" applyNumberFormat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49" fontId="33" fillId="0" borderId="4" xfId="1" applyNumberFormat="1" applyFont="1" applyBorder="1" applyAlignment="1">
      <alignment horizontal="center" vertical="center" wrapText="1"/>
    </xf>
    <xf numFmtId="49" fontId="29" fillId="0" borderId="1" xfId="1" applyNumberFormat="1" applyFont="1" applyBorder="1" applyAlignment="1">
      <alignment horizontal="center" vertical="center"/>
    </xf>
    <xf numFmtId="164" fontId="21" fillId="0" borderId="0" xfId="1" applyNumberFormat="1" applyFont="1" applyFill="1" applyBorder="1"/>
    <xf numFmtId="0" fontId="31" fillId="0" borderId="4" xfId="1" applyFont="1" applyBorder="1" applyAlignment="1">
      <alignment wrapText="1"/>
    </xf>
    <xf numFmtId="49" fontId="31" fillId="0" borderId="4" xfId="1" applyNumberFormat="1" applyFont="1" applyBorder="1" applyAlignment="1">
      <alignment horizontal="center" wrapText="1"/>
    </xf>
    <xf numFmtId="0" fontId="31" fillId="0" borderId="4" xfId="1" applyFont="1" applyBorder="1" applyAlignment="1">
      <alignment horizontal="justify" vertical="center" wrapText="1"/>
    </xf>
    <xf numFmtId="164" fontId="33" fillId="0" borderId="7" xfId="1" applyNumberFormat="1" applyFont="1" applyBorder="1" applyAlignment="1">
      <alignment horizontal="right" vertical="center" wrapText="1"/>
    </xf>
    <xf numFmtId="0" fontId="33" fillId="0" borderId="7" xfId="1" applyFont="1" applyBorder="1" applyAlignment="1">
      <alignment vertical="center" wrapText="1"/>
    </xf>
    <xf numFmtId="49" fontId="31" fillId="0" borderId="7" xfId="1" applyNumberFormat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164" fontId="29" fillId="0" borderId="7" xfId="1" applyNumberFormat="1" applyFont="1" applyBorder="1" applyAlignment="1">
      <alignment horizontal="right" vertical="center" wrapText="1"/>
    </xf>
    <xf numFmtId="49" fontId="29" fillId="0" borderId="7" xfId="1" applyNumberFormat="1" applyFont="1" applyBorder="1" applyAlignment="1">
      <alignment horizontal="center" vertical="center"/>
    </xf>
    <xf numFmtId="164" fontId="34" fillId="0" borderId="7" xfId="1" applyNumberFormat="1" applyFont="1" applyBorder="1" applyAlignment="1">
      <alignment horizontal="right" vertical="center" wrapText="1"/>
    </xf>
    <xf numFmtId="0" fontId="34" fillId="0" borderId="4" xfId="1" applyFont="1" applyBorder="1" applyAlignment="1">
      <alignment vertical="center" wrapText="1"/>
    </xf>
    <xf numFmtId="49" fontId="34" fillId="0" borderId="4" xfId="1" applyNumberFormat="1" applyFont="1" applyBorder="1" applyAlignment="1">
      <alignment horizontal="center" vertical="center" wrapText="1"/>
    </xf>
    <xf numFmtId="49" fontId="34" fillId="0" borderId="7" xfId="1" applyNumberFormat="1" applyFont="1" applyBorder="1" applyAlignment="1">
      <alignment horizontal="center" vertical="center"/>
    </xf>
    <xf numFmtId="164" fontId="26" fillId="0" borderId="7" xfId="1" applyNumberFormat="1" applyFont="1" applyBorder="1" applyAlignment="1">
      <alignment horizontal="right" vertical="center" wrapText="1"/>
    </xf>
    <xf numFmtId="164" fontId="26" fillId="0" borderId="4" xfId="1" applyNumberFormat="1" applyFont="1" applyBorder="1" applyAlignment="1">
      <alignment horizontal="right" vertical="center" wrapText="1"/>
    </xf>
    <xf numFmtId="0" fontId="26" fillId="0" borderId="4" xfId="1" applyFont="1" applyBorder="1" applyAlignment="1">
      <alignment vertical="center" wrapText="1"/>
    </xf>
    <xf numFmtId="49" fontId="26" fillId="0" borderId="4" xfId="1" applyNumberFormat="1" applyFont="1" applyBorder="1" applyAlignment="1">
      <alignment horizontal="center" vertical="center" wrapText="1"/>
    </xf>
    <xf numFmtId="49" fontId="26" fillId="0" borderId="7" xfId="1" applyNumberFormat="1" applyFont="1" applyBorder="1" applyAlignment="1">
      <alignment horizontal="center" vertical="center"/>
    </xf>
    <xf numFmtId="49" fontId="26" fillId="0" borderId="1" xfId="1" applyNumberFormat="1" applyFont="1" applyBorder="1" applyAlignment="1">
      <alignment horizontal="center" vertical="center"/>
    </xf>
    <xf numFmtId="164" fontId="29" fillId="0" borderId="7" xfId="1" applyNumberFormat="1" applyFont="1" applyBorder="1" applyAlignment="1">
      <alignment vertical="center"/>
    </xf>
    <xf numFmtId="164" fontId="29" fillId="0" borderId="4" xfId="1" applyNumberFormat="1" applyFont="1" applyBorder="1" applyAlignment="1">
      <alignment vertical="center"/>
    </xf>
    <xf numFmtId="164" fontId="34" fillId="0" borderId="7" xfId="1" applyNumberFormat="1" applyFont="1" applyBorder="1" applyAlignment="1">
      <alignment vertical="center"/>
    </xf>
    <xf numFmtId="164" fontId="34" fillId="0" borderId="4" xfId="1" applyNumberFormat="1" applyFont="1" applyBorder="1" applyAlignment="1">
      <alignment vertical="center"/>
    </xf>
    <xf numFmtId="164" fontId="26" fillId="0" borderId="7" xfId="1" applyNumberFormat="1" applyFont="1" applyBorder="1" applyAlignment="1">
      <alignment vertical="center"/>
    </xf>
    <xf numFmtId="164" fontId="26" fillId="0" borderId="4" xfId="1" applyNumberFormat="1" applyFont="1" applyBorder="1" applyAlignment="1">
      <alignment vertical="center"/>
    </xf>
    <xf numFmtId="0" fontId="31" fillId="0" borderId="7" xfId="1" applyFont="1" applyBorder="1" applyAlignment="1">
      <alignment horizontal="justify" vertical="center" wrapText="1"/>
    </xf>
    <xf numFmtId="49" fontId="32" fillId="0" borderId="7" xfId="1" applyNumberFormat="1" applyFont="1" applyBorder="1" applyAlignment="1">
      <alignment horizontal="center" vertical="center" wrapText="1"/>
    </xf>
    <xf numFmtId="49" fontId="33" fillId="0" borderId="1" xfId="1" applyNumberFormat="1" applyFont="1" applyBorder="1" applyAlignment="1">
      <alignment horizontal="center" vertical="center" wrapText="1"/>
    </xf>
    <xf numFmtId="165" fontId="29" fillId="0" borderId="5" xfId="1" applyNumberFormat="1" applyFont="1" applyBorder="1" applyAlignment="1">
      <alignment horizontal="center"/>
    </xf>
    <xf numFmtId="0" fontId="33" fillId="0" borderId="4" xfId="1" applyFont="1" applyBorder="1" applyAlignment="1">
      <alignment wrapText="1"/>
    </xf>
    <xf numFmtId="49" fontId="33" fillId="0" borderId="4" xfId="1" applyNumberFormat="1" applyFont="1" applyBorder="1" applyAlignment="1">
      <alignment horizontal="center" wrapText="1"/>
    </xf>
    <xf numFmtId="164" fontId="34" fillId="0" borderId="4" xfId="1" applyNumberFormat="1" applyFont="1" applyFill="1" applyBorder="1" applyAlignment="1">
      <alignment horizontal="right" vertical="center" wrapText="1"/>
    </xf>
    <xf numFmtId="164" fontId="26" fillId="0" borderId="4" xfId="1" applyNumberFormat="1" applyFont="1" applyFill="1" applyBorder="1" applyAlignment="1">
      <alignment horizontal="right" vertical="center" wrapText="1"/>
    </xf>
    <xf numFmtId="164" fontId="25" fillId="0" borderId="1" xfId="1" applyNumberFormat="1" applyFont="1" applyBorder="1" applyAlignment="1">
      <alignment vertical="center"/>
    </xf>
    <xf numFmtId="0" fontId="31" fillId="0" borderId="1" xfId="1" applyFont="1" applyBorder="1" applyAlignment="1">
      <alignment vertical="center" wrapText="1"/>
    </xf>
    <xf numFmtId="49" fontId="31" fillId="0" borderId="1" xfId="1" applyNumberFormat="1" applyFont="1" applyBorder="1" applyAlignment="1">
      <alignment horizontal="center" vertical="center" wrapText="1"/>
    </xf>
    <xf numFmtId="0" fontId="33" fillId="0" borderId="1" xfId="1" applyFont="1" applyBorder="1" applyAlignment="1">
      <alignment vertical="center" wrapText="1"/>
    </xf>
    <xf numFmtId="164" fontId="38" fillId="0" borderId="1" xfId="1" applyNumberFormat="1" applyFont="1" applyBorder="1" applyAlignment="1">
      <alignment vertical="center"/>
    </xf>
    <xf numFmtId="0" fontId="31" fillId="0" borderId="1" xfId="1" applyFont="1" applyBorder="1" applyAlignment="1">
      <alignment horizontal="justify" vertical="center" wrapText="1"/>
    </xf>
    <xf numFmtId="0" fontId="30" fillId="0" borderId="0" xfId="1" applyFont="1" applyAlignment="1">
      <alignment wrapText="1"/>
    </xf>
    <xf numFmtId="0" fontId="30" fillId="0" borderId="0" xfId="1" applyFont="1" applyAlignment="1">
      <alignment horizontal="center" vertical="center" wrapText="1"/>
    </xf>
    <xf numFmtId="164" fontId="26" fillId="0" borderId="0" xfId="1" applyNumberFormat="1" applyFont="1" applyAlignment="1">
      <alignment horizontal="center" vertical="center" wrapText="1"/>
    </xf>
    <xf numFmtId="49" fontId="29" fillId="0" borderId="8" xfId="1" applyNumberFormat="1" applyFont="1" applyBorder="1" applyAlignment="1">
      <alignment horizontal="center" vertical="center"/>
    </xf>
    <xf numFmtId="10" fontId="11" fillId="0" borderId="1" xfId="1" applyNumberFormat="1" applyFont="1" applyBorder="1" applyAlignment="1">
      <alignment vertical="center"/>
    </xf>
    <xf numFmtId="10" fontId="27" fillId="0" borderId="1" xfId="1" applyNumberFormat="1" applyFont="1" applyBorder="1" applyAlignment="1">
      <alignment vertical="center"/>
    </xf>
    <xf numFmtId="4" fontId="27" fillId="0" borderId="1" xfId="1" applyNumberFormat="1" applyFont="1" applyBorder="1" applyAlignment="1">
      <alignment vertical="center"/>
    </xf>
    <xf numFmtId="4" fontId="40" fillId="0" borderId="1" xfId="1" applyNumberFormat="1" applyFont="1" applyBorder="1" applyAlignment="1">
      <alignment vertical="center"/>
    </xf>
    <xf numFmtId="0" fontId="41" fillId="0" borderId="4" xfId="1" applyFont="1" applyBorder="1" applyAlignment="1">
      <alignment vertical="center" wrapText="1"/>
    </xf>
    <xf numFmtId="49" fontId="41" fillId="0" borderId="4" xfId="1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10" fontId="40" fillId="0" borderId="1" xfId="1" applyNumberFormat="1" applyFont="1" applyBorder="1" applyAlignment="1">
      <alignment vertical="center"/>
    </xf>
    <xf numFmtId="0" fontId="40" fillId="0" borderId="4" xfId="1" applyFont="1" applyBorder="1" applyAlignment="1">
      <alignment vertical="center"/>
    </xf>
    <xf numFmtId="0" fontId="27" fillId="0" borderId="4" xfId="1" applyFont="1" applyBorder="1" applyAlignment="1">
      <alignment horizontal="center" vertical="center"/>
    </xf>
    <xf numFmtId="4" fontId="42" fillId="0" borderId="1" xfId="1" applyNumberFormat="1" applyFont="1" applyBorder="1" applyAlignment="1">
      <alignment vertical="center"/>
    </xf>
    <xf numFmtId="0" fontId="42" fillId="0" borderId="1" xfId="1" applyFont="1" applyBorder="1" applyAlignment="1">
      <alignment vertical="center"/>
    </xf>
    <xf numFmtId="0" fontId="27" fillId="0" borderId="1" xfId="1" applyFont="1" applyBorder="1" applyAlignment="1">
      <alignment vertical="center"/>
    </xf>
    <xf numFmtId="10" fontId="39" fillId="0" borderId="1" xfId="1" applyNumberFormat="1" applyFont="1" applyBorder="1" applyAlignment="1">
      <alignment vertical="center"/>
    </xf>
    <xf numFmtId="0" fontId="43" fillId="0" borderId="1" xfId="1" applyFont="1" applyBorder="1" applyAlignment="1">
      <alignment vertical="center"/>
    </xf>
    <xf numFmtId="0" fontId="45" fillId="0" borderId="4" xfId="1" applyFont="1" applyBorder="1" applyAlignment="1">
      <alignment horizontal="center" vertical="center" wrapText="1"/>
    </xf>
    <xf numFmtId="0" fontId="46" fillId="0" borderId="8" xfId="1" applyFont="1" applyBorder="1" applyAlignment="1">
      <alignment horizontal="center" vertical="center" wrapText="1"/>
    </xf>
    <xf numFmtId="0" fontId="46" fillId="0" borderId="8" xfId="1" applyFont="1" applyFill="1" applyBorder="1" applyAlignment="1">
      <alignment horizontal="center" vertical="center" wrapText="1"/>
    </xf>
    <xf numFmtId="4" fontId="13" fillId="0" borderId="1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15" fillId="0" borderId="1" xfId="1" applyNumberFormat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47" fillId="0" borderId="1" xfId="1" applyFont="1" applyBorder="1" applyAlignment="1">
      <alignment vertical="center"/>
    </xf>
    <xf numFmtId="0" fontId="23" fillId="0" borderId="8" xfId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/>
    <xf numFmtId="49" fontId="2" fillId="0" borderId="1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49" fontId="29" fillId="0" borderId="4" xfId="1" applyNumberFormat="1" applyFont="1" applyBorder="1" applyAlignment="1">
      <alignment horizontal="center" vertical="center"/>
    </xf>
    <xf numFmtId="49" fontId="26" fillId="0" borderId="8" xfId="1" applyNumberFormat="1" applyFont="1" applyBorder="1" applyAlignment="1">
      <alignment horizontal="center" vertical="center"/>
    </xf>
    <xf numFmtId="49" fontId="26" fillId="0" borderId="4" xfId="1" applyNumberFormat="1" applyFont="1" applyBorder="1" applyAlignment="1">
      <alignment horizontal="center" vertical="center"/>
    </xf>
    <xf numFmtId="49" fontId="34" fillId="0" borderId="4" xfId="1" applyNumberFormat="1" applyFont="1" applyBorder="1" applyAlignment="1">
      <alignment horizontal="center" vertical="center"/>
    </xf>
    <xf numFmtId="49" fontId="29" fillId="0" borderId="4" xfId="1" applyNumberFormat="1" applyFont="1" applyBorder="1" applyAlignment="1">
      <alignment horizontal="center" vertical="center" wrapText="1"/>
    </xf>
    <xf numFmtId="0" fontId="29" fillId="0" borderId="4" xfId="1" applyFont="1" applyBorder="1" applyAlignment="1">
      <alignment vertical="center" wrapText="1"/>
    </xf>
    <xf numFmtId="165" fontId="29" fillId="0" borderId="8" xfId="1" applyNumberFormat="1" applyFont="1" applyBorder="1" applyAlignment="1">
      <alignment horizontal="center"/>
    </xf>
    <xf numFmtId="165" fontId="29" fillId="0" borderId="4" xfId="1" applyNumberFormat="1" applyFont="1" applyBorder="1" applyAlignment="1">
      <alignment horizontal="center"/>
    </xf>
    <xf numFmtId="165" fontId="29" fillId="0" borderId="4" xfId="1" applyNumberFormat="1" applyFont="1" applyBorder="1" applyAlignment="1">
      <alignment horizontal="left" wrapText="1"/>
    </xf>
    <xf numFmtId="165" fontId="26" fillId="0" borderId="8" xfId="1" applyNumberFormat="1" applyFont="1" applyBorder="1" applyAlignment="1">
      <alignment horizontal="center"/>
    </xf>
    <xf numFmtId="165" fontId="26" fillId="0" borderId="4" xfId="1" applyNumberFormat="1" applyFont="1" applyBorder="1" applyAlignment="1">
      <alignment horizontal="center"/>
    </xf>
    <xf numFmtId="165" fontId="34" fillId="0" borderId="4" xfId="1" applyNumberFormat="1" applyFont="1" applyBorder="1" applyAlignment="1">
      <alignment horizontal="center"/>
    </xf>
    <xf numFmtId="165" fontId="26" fillId="0" borderId="4" xfId="1" applyNumberFormat="1" applyFont="1" applyBorder="1" applyAlignment="1">
      <alignment horizontal="left"/>
    </xf>
    <xf numFmtId="165" fontId="34" fillId="0" borderId="4" xfId="1" applyNumberFormat="1" applyFont="1" applyBorder="1" applyAlignment="1">
      <alignment horizontal="left"/>
    </xf>
    <xf numFmtId="4" fontId="26" fillId="0" borderId="1" xfId="1" applyNumberFormat="1" applyFont="1" applyBorder="1" applyAlignment="1">
      <alignment horizontal="right"/>
    </xf>
    <xf numFmtId="4" fontId="34" fillId="0" borderId="1" xfId="1" applyNumberFormat="1" applyFont="1" applyBorder="1" applyAlignment="1">
      <alignment horizontal="right"/>
    </xf>
    <xf numFmtId="4" fontId="29" fillId="0" borderId="1" xfId="1" applyNumberFormat="1" applyFont="1" applyBorder="1" applyAlignment="1">
      <alignment horizontal="right"/>
    </xf>
    <xf numFmtId="165" fontId="29" fillId="0" borderId="4" xfId="1" applyNumberFormat="1" applyFont="1" applyBorder="1" applyAlignment="1">
      <alignment horizontal="left"/>
    </xf>
    <xf numFmtId="165" fontId="26" fillId="0" borderId="8" xfId="1" applyNumberFormat="1" applyFont="1" applyBorder="1" applyAlignment="1">
      <alignment horizontal="left"/>
    </xf>
    <xf numFmtId="164" fontId="29" fillId="0" borderId="1" xfId="1" applyNumberFormat="1" applyFont="1" applyBorder="1" applyAlignment="1">
      <alignment horizontal="right"/>
    </xf>
    <xf numFmtId="164" fontId="26" fillId="0" borderId="1" xfId="1" applyNumberFormat="1" applyFont="1" applyBorder="1" applyAlignment="1">
      <alignment horizontal="right"/>
    </xf>
    <xf numFmtId="10" fontId="26" fillId="0" borderId="1" xfId="1" applyNumberFormat="1" applyFont="1" applyBorder="1" applyAlignment="1">
      <alignment horizontal="right" vertical="center"/>
    </xf>
    <xf numFmtId="164" fontId="34" fillId="0" borderId="1" xfId="1" applyNumberFormat="1" applyFont="1" applyBorder="1" applyAlignment="1">
      <alignment horizontal="right"/>
    </xf>
    <xf numFmtId="0" fontId="32" fillId="0" borderId="1" xfId="1" applyFont="1" applyBorder="1" applyAlignment="1">
      <alignment horizontal="justify" vertical="center" wrapText="1"/>
    </xf>
    <xf numFmtId="164" fontId="49" fillId="0" borderId="1" xfId="1" applyNumberFormat="1" applyFont="1" applyBorder="1" applyAlignment="1">
      <alignment vertical="center"/>
    </xf>
    <xf numFmtId="49" fontId="29" fillId="0" borderId="1" xfId="1" applyNumberFormat="1" applyFont="1" applyBorder="1" applyAlignment="1">
      <alignment horizontal="center" vertical="center" wrapText="1"/>
    </xf>
    <xf numFmtId="0" fontId="29" fillId="0" borderId="1" xfId="1" applyFont="1" applyBorder="1" applyAlignment="1">
      <alignment vertical="center" wrapText="1"/>
    </xf>
    <xf numFmtId="164" fontId="29" fillId="0" borderId="1" xfId="1" applyNumberFormat="1" applyFont="1" applyBorder="1" applyAlignment="1">
      <alignment horizontal="right" vertical="center"/>
    </xf>
    <xf numFmtId="0" fontId="34" fillId="0" borderId="1" xfId="1" applyFont="1" applyBorder="1" applyAlignment="1">
      <alignment vertical="center" wrapText="1"/>
    </xf>
    <xf numFmtId="4" fontId="5" fillId="0" borderId="1" xfId="1" applyNumberFormat="1" applyFont="1" applyBorder="1"/>
    <xf numFmtId="0" fontId="5" fillId="0" borderId="1" xfId="1" applyFont="1" applyBorder="1"/>
    <xf numFmtId="10" fontId="5" fillId="0" borderId="1" xfId="1" applyNumberFormat="1" applyFont="1" applyBorder="1"/>
    <xf numFmtId="0" fontId="5" fillId="0" borderId="1" xfId="1" applyFont="1" applyBorder="1" applyAlignment="1">
      <alignment horizontal="center"/>
    </xf>
    <xf numFmtId="4" fontId="39" fillId="0" borderId="1" xfId="1" applyNumberFormat="1" applyFont="1" applyBorder="1" applyAlignment="1">
      <alignment vertical="center"/>
    </xf>
    <xf numFmtId="10" fontId="5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 vertical="center"/>
    </xf>
    <xf numFmtId="10" fontId="13" fillId="0" borderId="1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0" fontId="50" fillId="0" borderId="0" xfId="0" applyFont="1" applyAlignment="1">
      <alignment horizontal="left" wrapText="1"/>
    </xf>
    <xf numFmtId="0" fontId="18" fillId="0" borderId="0" xfId="1" applyFont="1" applyAlignment="1">
      <alignment horizontal="center" vertical="center" wrapText="1"/>
    </xf>
    <xf numFmtId="0" fontId="10" fillId="0" borderId="0" xfId="1" applyAlignment="1">
      <alignment horizontal="center" vertical="center" wrapText="1"/>
    </xf>
    <xf numFmtId="0" fontId="10" fillId="0" borderId="0" xfId="1" applyAlignment="1">
      <alignment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0" fillId="0" borderId="8" xfId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0" fillId="0" borderId="6" xfId="1" applyBorder="1" applyAlignment="1">
      <alignment wrapText="1"/>
    </xf>
    <xf numFmtId="0" fontId="10" fillId="0" borderId="7" xfId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25" fillId="0" borderId="12" xfId="1" applyFont="1" applyBorder="1" applyAlignment="1">
      <alignment wrapText="1"/>
    </xf>
    <xf numFmtId="0" fontId="25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1" fillId="0" borderId="5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49" fontId="2" fillId="0" borderId="5" xfId="1" applyNumberFormat="1" applyFont="1" applyBorder="1" applyAlignment="1">
      <alignment horizontal="center" vertical="center" wrapText="1"/>
    </xf>
    <xf numFmtId="0" fontId="10" fillId="0" borderId="6" xfId="1" applyFont="1" applyBorder="1" applyAlignment="1">
      <alignment vertical="center" wrapText="1"/>
    </xf>
    <xf numFmtId="2" fontId="1" fillId="0" borderId="0" xfId="1" applyNumberFormat="1" applyFont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  <xf numFmtId="164" fontId="2" fillId="4" borderId="8" xfId="1" applyNumberFormat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49" fontId="1" fillId="0" borderId="5" xfId="1" applyNumberFormat="1" applyFont="1" applyBorder="1" applyAlignment="1">
      <alignment horizontal="center" vertical="center" wrapText="1"/>
    </xf>
    <xf numFmtId="0" fontId="10" fillId="0" borderId="6" xfId="1" applyBorder="1" applyAlignment="1">
      <alignment vertical="center" wrapText="1"/>
    </xf>
    <xf numFmtId="2" fontId="10" fillId="0" borderId="0" xfId="1" applyNumberFormat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left" vertical="center" wrapText="1"/>
    </xf>
    <xf numFmtId="164" fontId="8" fillId="0" borderId="6" xfId="1" applyNumberFormat="1" applyFont="1" applyBorder="1" applyAlignment="1">
      <alignment horizontal="left" vertical="center" wrapText="1"/>
    </xf>
    <xf numFmtId="164" fontId="8" fillId="0" borderId="7" xfId="1" applyNumberFormat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164" fontId="1" fillId="0" borderId="7" xfId="1" applyNumberFormat="1" applyFont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4" borderId="1" xfId="1" applyNumberFormat="1" applyFont="1" applyFill="1" applyBorder="1" applyAlignment="1">
      <alignment horizontal="center" vertical="center" wrapText="1"/>
    </xf>
    <xf numFmtId="164" fontId="2" fillId="0" borderId="12" xfId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0" fontId="10" fillId="0" borderId="7" xfId="1" applyBorder="1" applyAlignment="1">
      <alignment vertical="center" wrapText="1"/>
    </xf>
    <xf numFmtId="49" fontId="26" fillId="0" borderId="5" xfId="1" applyNumberFormat="1" applyFont="1" applyBorder="1" applyAlignment="1">
      <alignment horizontal="center" vertical="center" wrapText="1"/>
    </xf>
    <xf numFmtId="0" fontId="30" fillId="0" borderId="6" xfId="1" applyFont="1" applyBorder="1" applyAlignment="1">
      <alignment vertical="center" wrapText="1"/>
    </xf>
    <xf numFmtId="164" fontId="26" fillId="0" borderId="0" xfId="1" applyNumberFormat="1" applyFont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wrapText="1"/>
    </xf>
    <xf numFmtId="164" fontId="26" fillId="2" borderId="3" xfId="1" applyNumberFormat="1" applyFont="1" applyFill="1" applyBorder="1" applyAlignment="1">
      <alignment horizontal="center" vertical="center" wrapText="1"/>
    </xf>
    <xf numFmtId="164" fontId="26" fillId="2" borderId="9" xfId="1" applyNumberFormat="1" applyFont="1" applyFill="1" applyBorder="1" applyAlignment="1">
      <alignment horizontal="center" vertical="center" wrapText="1"/>
    </xf>
    <xf numFmtId="164" fontId="26" fillId="2" borderId="8" xfId="1" applyNumberFormat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8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center" vertical="center" wrapText="1"/>
    </xf>
    <xf numFmtId="0" fontId="30" fillId="2" borderId="8" xfId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46" fillId="0" borderId="5" xfId="1" applyFont="1" applyFill="1" applyBorder="1" applyAlignment="1">
      <alignment horizontal="center" vertical="center" wrapText="1"/>
    </xf>
    <xf numFmtId="0" fontId="44" fillId="0" borderId="6" xfId="1" applyFont="1" applyBorder="1" applyAlignment="1">
      <alignment horizontal="center" vertical="center" wrapText="1"/>
    </xf>
    <xf numFmtId="0" fontId="44" fillId="0" borderId="6" xfId="1" applyFont="1" applyBorder="1" applyAlignment="1">
      <alignment vertical="center" wrapText="1"/>
    </xf>
    <xf numFmtId="0" fontId="44" fillId="0" borderId="7" xfId="1" applyFont="1" applyBorder="1" applyAlignment="1">
      <alignment vertical="center" wrapText="1"/>
    </xf>
    <xf numFmtId="0" fontId="45" fillId="0" borderId="5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22" fillId="0" borderId="5" xfId="1" applyFont="1" applyBorder="1" applyAlignment="1">
      <alignment horizontal="center" vertical="center" wrapText="1"/>
    </xf>
    <xf numFmtId="0" fontId="40" fillId="0" borderId="0" xfId="1" applyFont="1" applyAlignment="1">
      <alignment horizontal="left" wrapText="1"/>
    </xf>
    <xf numFmtId="0" fontId="1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13" fillId="0" borderId="14" xfId="1" applyFont="1" applyBorder="1" applyAlignment="1">
      <alignment horizontal="center" wrapText="1"/>
    </xf>
    <xf numFmtId="0" fontId="5" fillId="0" borderId="14" xfId="1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rotX val="20"/>
      <c:perspective val="30"/>
    </c:view3D>
    <c:plotArea>
      <c:layout>
        <c:manualLayout>
          <c:layoutTarget val="inner"/>
          <c:xMode val="edge"/>
          <c:yMode val="edge"/>
          <c:x val="0.11582397539306068"/>
          <c:y val="0.10548304253613325"/>
          <c:w val="0.79606525142842077"/>
          <c:h val="0.49165865999602038"/>
        </c:manualLayout>
      </c:layout>
      <c:bar3DChart>
        <c:barDir val="col"/>
        <c:grouping val="standard"/>
        <c:ser>
          <c:idx val="0"/>
          <c:order val="0"/>
          <c:tx>
            <c:v>plan</c:v>
          </c:tx>
          <c:cat>
            <c:strRef>
              <c:f>'zał nr 1 dochody i wydatki '!$C$14:$C$30</c:f>
              <c:strCache>
                <c:ptCount val="17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Bezpieczeństwo publiczne i ochrona przeciwpożarowa</c:v>
                </c:pt>
                <c:pt idx="7">
                  <c:v>Dochody od osób prawnych, osób fizycznych…</c:v>
                </c:pt>
                <c:pt idx="8">
                  <c:v>Obsługa długu publicznego</c:v>
                </c:pt>
                <c:pt idx="9">
                  <c:v>Różne rozliczenia</c:v>
                </c:pt>
                <c:pt idx="10">
                  <c:v>Oświata i wychowanie</c:v>
                </c:pt>
                <c:pt idx="11">
                  <c:v>Ochrona zdrowia</c:v>
                </c:pt>
                <c:pt idx="12">
                  <c:v>Pomoc społeczna</c:v>
                </c:pt>
                <c:pt idx="13">
                  <c:v>Pozostałe zadania w zakresie polityki społecznej</c:v>
                </c:pt>
                <c:pt idx="14">
                  <c:v>Edukacyjna opieka wychowawcza</c:v>
                </c:pt>
                <c:pt idx="15">
                  <c:v>Kultura i ochrona dziedzictwa narodowego</c:v>
                </c:pt>
                <c:pt idx="16">
                  <c:v>Kultura fizyczna i sport</c:v>
                </c:pt>
              </c:strCache>
            </c:strRef>
          </c:cat>
          <c:val>
            <c:numRef>
              <c:f>'zał nr 1 dochody i wydatki '!$E$14:$E$30</c:f>
              <c:numCache>
                <c:formatCode>#,##0.00</c:formatCode>
                <c:ptCount val="17"/>
                <c:pt idx="0">
                  <c:v>75100</c:v>
                </c:pt>
                <c:pt idx="1">
                  <c:v>155500</c:v>
                </c:pt>
                <c:pt idx="2">
                  <c:v>350</c:v>
                </c:pt>
                <c:pt idx="3">
                  <c:v>949950</c:v>
                </c:pt>
                <c:pt idx="4">
                  <c:v>490030</c:v>
                </c:pt>
                <c:pt idx="5">
                  <c:v>532977</c:v>
                </c:pt>
                <c:pt idx="6">
                  <c:v>4885903</c:v>
                </c:pt>
                <c:pt idx="7">
                  <c:v>8535000</c:v>
                </c:pt>
                <c:pt idx="8">
                  <c:v>0</c:v>
                </c:pt>
                <c:pt idx="9">
                  <c:v>36233049</c:v>
                </c:pt>
                <c:pt idx="10">
                  <c:v>147448</c:v>
                </c:pt>
                <c:pt idx="11">
                  <c:v>1750000</c:v>
                </c:pt>
                <c:pt idx="12">
                  <c:v>2494434</c:v>
                </c:pt>
                <c:pt idx="13">
                  <c:v>1173175</c:v>
                </c:pt>
                <c:pt idx="14">
                  <c:v>378033</c:v>
                </c:pt>
                <c:pt idx="15">
                  <c:v>0</c:v>
                </c:pt>
                <c:pt idx="16">
                  <c:v>700000</c:v>
                </c:pt>
              </c:numCache>
            </c:numRef>
          </c:val>
        </c:ser>
        <c:ser>
          <c:idx val="1"/>
          <c:order val="1"/>
          <c:tx>
            <c:v>wykonanie</c:v>
          </c:tx>
          <c:spPr>
            <a:effectLst>
              <a:outerShdw blurRad="50800" dist="50800" dir="5400000" sx="107000" sy="107000" algn="ctr" rotWithShape="0">
                <a:srgbClr val="000000">
                  <a:alpha val="43137"/>
                </a:srgbClr>
              </a:outerShdw>
            </a:effectLst>
          </c:spPr>
          <c:cat>
            <c:strRef>
              <c:f>'zał nr 1 dochody i wydatki '!$C$14:$C$30</c:f>
              <c:strCache>
                <c:ptCount val="17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Bezpieczeństwo publiczne i ochrona przeciwpożarowa</c:v>
                </c:pt>
                <c:pt idx="7">
                  <c:v>Dochody od osób prawnych, osób fizycznych…</c:v>
                </c:pt>
                <c:pt idx="8">
                  <c:v>Obsługa długu publicznego</c:v>
                </c:pt>
                <c:pt idx="9">
                  <c:v>Różne rozliczenia</c:v>
                </c:pt>
                <c:pt idx="10">
                  <c:v>Oświata i wychowanie</c:v>
                </c:pt>
                <c:pt idx="11">
                  <c:v>Ochrona zdrowia</c:v>
                </c:pt>
                <c:pt idx="12">
                  <c:v>Pomoc społeczna</c:v>
                </c:pt>
                <c:pt idx="13">
                  <c:v>Pozostałe zadania w zakresie polityki społecznej</c:v>
                </c:pt>
                <c:pt idx="14">
                  <c:v>Edukacyjna opieka wychowawcza</c:v>
                </c:pt>
                <c:pt idx="15">
                  <c:v>Kultura i ochrona dziedzictwa narodowego</c:v>
                </c:pt>
                <c:pt idx="16">
                  <c:v>Kultura fizyczna i sport</c:v>
                </c:pt>
              </c:strCache>
            </c:strRef>
          </c:cat>
          <c:val>
            <c:numRef>
              <c:f>'zał nr 1 dochody i wydatki '!$F$14:$F$30</c:f>
              <c:numCache>
                <c:formatCode>#,##0.00</c:formatCode>
                <c:ptCount val="17"/>
                <c:pt idx="0">
                  <c:v>75264.460000000006</c:v>
                </c:pt>
                <c:pt idx="1">
                  <c:v>150113.74</c:v>
                </c:pt>
                <c:pt idx="2">
                  <c:v>1813.2</c:v>
                </c:pt>
                <c:pt idx="3">
                  <c:v>700676.5</c:v>
                </c:pt>
                <c:pt idx="4">
                  <c:v>490072</c:v>
                </c:pt>
                <c:pt idx="5">
                  <c:v>584057.54</c:v>
                </c:pt>
                <c:pt idx="6">
                  <c:v>4886154.96</c:v>
                </c:pt>
                <c:pt idx="7">
                  <c:v>10366183.189999999</c:v>
                </c:pt>
                <c:pt idx="8">
                  <c:v>0</c:v>
                </c:pt>
                <c:pt idx="9">
                  <c:v>36306346.32</c:v>
                </c:pt>
                <c:pt idx="10">
                  <c:v>251201.92000000001</c:v>
                </c:pt>
                <c:pt idx="11">
                  <c:v>1749998.4</c:v>
                </c:pt>
                <c:pt idx="12">
                  <c:v>2572054.0499999998</c:v>
                </c:pt>
                <c:pt idx="13">
                  <c:v>1195893</c:v>
                </c:pt>
                <c:pt idx="14">
                  <c:v>374786.62</c:v>
                </c:pt>
                <c:pt idx="15">
                  <c:v>0</c:v>
                </c:pt>
                <c:pt idx="16">
                  <c:v>700000.9</c:v>
                </c:pt>
              </c:numCache>
            </c:numRef>
          </c:val>
        </c:ser>
        <c:gapWidth val="77"/>
        <c:gapDepth val="111"/>
        <c:shape val="box"/>
        <c:axId val="54000640"/>
        <c:axId val="54006528"/>
        <c:axId val="53396352"/>
      </c:bar3DChart>
      <c:catAx>
        <c:axId val="54000640"/>
        <c:scaling>
          <c:orientation val="minMax"/>
        </c:scaling>
        <c:axPos val="b"/>
        <c:tickLblPos val="nextTo"/>
        <c:txPr>
          <a:bodyPr rot="2640000" vert="horz"/>
          <a:lstStyle/>
          <a:p>
            <a:pPr>
              <a:defRPr/>
            </a:pPr>
            <a:endParaRPr lang="pl-PL"/>
          </a:p>
        </c:txPr>
        <c:crossAx val="54006528"/>
        <c:crosses val="autoZero"/>
        <c:auto val="1"/>
        <c:lblAlgn val="ctr"/>
        <c:lblOffset val="100"/>
      </c:catAx>
      <c:valAx>
        <c:axId val="54006528"/>
        <c:scaling>
          <c:orientation val="minMax"/>
        </c:scaling>
        <c:axPos val="l"/>
        <c:majorGridlines/>
        <c:numFmt formatCode="#,##0.00" sourceLinked="1"/>
        <c:tickLblPos val="nextTo"/>
        <c:crossAx val="54000640"/>
        <c:crosses val="autoZero"/>
        <c:crossBetween val="between"/>
      </c:valAx>
      <c:serAx>
        <c:axId val="53396352"/>
        <c:scaling>
          <c:orientation val="minMax"/>
        </c:scaling>
        <c:axPos val="b"/>
        <c:tickLblPos val="nextTo"/>
        <c:crossAx val="54006528"/>
        <c:crosses val="autoZero"/>
      </c:serAx>
    </c:plotArea>
    <c:legend>
      <c:legendPos val="b"/>
      <c:layout>
        <c:manualLayout>
          <c:xMode val="edge"/>
          <c:yMode val="edge"/>
          <c:x val="0.35301856756095445"/>
          <c:y val="0.86756810785505356"/>
          <c:w val="0.28656297307824918"/>
          <c:h val="0.12464810809612625"/>
        </c:manualLayout>
      </c:layout>
      <c:spPr>
        <a:effectLst>
          <a:outerShdw blurRad="50800" dist="50800" dir="5400000" sx="126000" sy="126000" algn="ctr" rotWithShape="0">
            <a:srgbClr val="FF0000">
              <a:alpha val="43000"/>
            </a:srgbClr>
          </a:outerShdw>
        </a:effectLst>
      </c:spPr>
      <c:txPr>
        <a:bodyPr/>
        <a:lstStyle/>
        <a:p>
          <a:pPr>
            <a:defRPr sz="2190" baseline="0"/>
          </a:pPr>
          <a:endParaRPr lang="pl-PL"/>
        </a:p>
      </c:txPr>
    </c:legend>
    <c:plotVisOnly val="1"/>
  </c:chart>
  <c:printSettings>
    <c:headerFooter/>
    <c:pageMargins b="0.74803149606299268" l="0.70866141732283516" r="0.70866141732283516" t="0.74803149606299268" header="0.31496062992126028" footer="0.31496062992126028"/>
    <c:pageSetup paperSize="9" firstPageNumber="14" orientation="landscape" useFirstPageNumber="1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9.5014160278641568E-2"/>
          <c:y val="6.8964304226985962E-2"/>
          <c:w val="0.7478168671111356"/>
          <c:h val="0.45184758647636913"/>
        </c:manualLayout>
      </c:layout>
      <c:barChart>
        <c:barDir val="col"/>
        <c:grouping val="clustered"/>
        <c:ser>
          <c:idx val="0"/>
          <c:order val="0"/>
          <c:tx>
            <c:v>plan</c:v>
          </c:tx>
          <c:cat>
            <c:strRef>
              <c:f>'zał nr 1 dochody i wydatki '!$C$14:$C$30</c:f>
              <c:strCache>
                <c:ptCount val="17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Bezpieczeństwo publiczne i ochrona przeciwpożarowa</c:v>
                </c:pt>
                <c:pt idx="7">
                  <c:v>Dochody od osób prawnych, osób fizycznych…</c:v>
                </c:pt>
                <c:pt idx="8">
                  <c:v>Obsługa długu publicznego</c:v>
                </c:pt>
                <c:pt idx="9">
                  <c:v>Różne rozliczenia</c:v>
                </c:pt>
                <c:pt idx="10">
                  <c:v>Oświata i wychowanie</c:v>
                </c:pt>
                <c:pt idx="11">
                  <c:v>Ochrona zdrowia</c:v>
                </c:pt>
                <c:pt idx="12">
                  <c:v>Pomoc społeczna</c:v>
                </c:pt>
                <c:pt idx="13">
                  <c:v>Pozostałe zadania w zakresie polityki społecznej</c:v>
                </c:pt>
                <c:pt idx="14">
                  <c:v>Edukacyjna opieka wychowawcza</c:v>
                </c:pt>
                <c:pt idx="15">
                  <c:v>Kultura i ochrona dziedzictwa narodowego</c:v>
                </c:pt>
                <c:pt idx="16">
                  <c:v>Kultura fizyczna i sport</c:v>
                </c:pt>
              </c:strCache>
            </c:strRef>
          </c:cat>
          <c:val>
            <c:numRef>
              <c:f>'zał nr 1 dochody i wydatki '!$I$14:$I$30</c:f>
              <c:numCache>
                <c:formatCode>#,##0.00</c:formatCode>
                <c:ptCount val="17"/>
                <c:pt idx="0">
                  <c:v>75000</c:v>
                </c:pt>
                <c:pt idx="1">
                  <c:v>190500</c:v>
                </c:pt>
                <c:pt idx="2">
                  <c:v>3476100</c:v>
                </c:pt>
                <c:pt idx="3">
                  <c:v>87200</c:v>
                </c:pt>
                <c:pt idx="4">
                  <c:v>489930</c:v>
                </c:pt>
                <c:pt idx="5">
                  <c:v>6091549</c:v>
                </c:pt>
                <c:pt idx="6">
                  <c:v>4959803</c:v>
                </c:pt>
                <c:pt idx="7">
                  <c:v>0</c:v>
                </c:pt>
                <c:pt idx="8">
                  <c:v>3870239</c:v>
                </c:pt>
                <c:pt idx="9">
                  <c:v>630814</c:v>
                </c:pt>
                <c:pt idx="10">
                  <c:v>27249139</c:v>
                </c:pt>
                <c:pt idx="11">
                  <c:v>7241000</c:v>
                </c:pt>
                <c:pt idx="12">
                  <c:v>6681005</c:v>
                </c:pt>
                <c:pt idx="13">
                  <c:v>2554612</c:v>
                </c:pt>
                <c:pt idx="14">
                  <c:v>5650590</c:v>
                </c:pt>
                <c:pt idx="15">
                  <c:v>162000</c:v>
                </c:pt>
                <c:pt idx="16">
                  <c:v>91468</c:v>
                </c:pt>
              </c:numCache>
            </c:numRef>
          </c:val>
        </c:ser>
        <c:ser>
          <c:idx val="1"/>
          <c:order val="1"/>
          <c:tx>
            <c:v>wykonanie</c:v>
          </c:tx>
          <c:cat>
            <c:strRef>
              <c:f>'zał nr 1 dochody i wydatki '!$C$14:$C$30</c:f>
              <c:strCache>
                <c:ptCount val="17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Bezpieczeństwo publiczne i ochrona przeciwpożarowa</c:v>
                </c:pt>
                <c:pt idx="7">
                  <c:v>Dochody od osób prawnych, osób fizycznych…</c:v>
                </c:pt>
                <c:pt idx="8">
                  <c:v>Obsługa długu publicznego</c:v>
                </c:pt>
                <c:pt idx="9">
                  <c:v>Różne rozliczenia</c:v>
                </c:pt>
                <c:pt idx="10">
                  <c:v>Oświata i wychowanie</c:v>
                </c:pt>
                <c:pt idx="11">
                  <c:v>Ochrona zdrowia</c:v>
                </c:pt>
                <c:pt idx="12">
                  <c:v>Pomoc społeczna</c:v>
                </c:pt>
                <c:pt idx="13">
                  <c:v>Pozostałe zadania w zakresie polityki społecznej</c:v>
                </c:pt>
                <c:pt idx="14">
                  <c:v>Edukacyjna opieka wychowawcza</c:v>
                </c:pt>
                <c:pt idx="15">
                  <c:v>Kultura i ochrona dziedzictwa narodowego</c:v>
                </c:pt>
                <c:pt idx="16">
                  <c:v>Kultura fizyczna i sport</c:v>
                </c:pt>
              </c:strCache>
            </c:strRef>
          </c:cat>
          <c:val>
            <c:numRef>
              <c:f>'zał nr 1 dochody i wydatki '!$J$14:$J$30</c:f>
              <c:numCache>
                <c:formatCode>#,##0.00</c:formatCode>
                <c:ptCount val="17"/>
                <c:pt idx="0">
                  <c:v>74635.25</c:v>
                </c:pt>
                <c:pt idx="1">
                  <c:v>185019.51999999999</c:v>
                </c:pt>
                <c:pt idx="2">
                  <c:v>3440596.64</c:v>
                </c:pt>
                <c:pt idx="3">
                  <c:v>69082.039999999994</c:v>
                </c:pt>
                <c:pt idx="4">
                  <c:v>489921</c:v>
                </c:pt>
                <c:pt idx="5">
                  <c:v>5888704.46</c:v>
                </c:pt>
                <c:pt idx="6">
                  <c:v>4959784.12</c:v>
                </c:pt>
                <c:pt idx="7">
                  <c:v>0</c:v>
                </c:pt>
                <c:pt idx="8">
                  <c:v>3190640.31</c:v>
                </c:pt>
                <c:pt idx="9">
                  <c:v>0</c:v>
                </c:pt>
                <c:pt idx="10">
                  <c:v>24744311.469999999</c:v>
                </c:pt>
                <c:pt idx="11">
                  <c:v>6486750.0599999996</c:v>
                </c:pt>
                <c:pt idx="12">
                  <c:v>6315497.5999999996</c:v>
                </c:pt>
                <c:pt idx="13">
                  <c:v>2527816.79</c:v>
                </c:pt>
                <c:pt idx="14">
                  <c:v>5616130.3300000001</c:v>
                </c:pt>
                <c:pt idx="15">
                  <c:v>161999.78</c:v>
                </c:pt>
                <c:pt idx="16">
                  <c:v>89370.06</c:v>
                </c:pt>
              </c:numCache>
            </c:numRef>
          </c:val>
        </c:ser>
        <c:axId val="54044928"/>
        <c:axId val="54079488"/>
      </c:barChart>
      <c:catAx>
        <c:axId val="54044928"/>
        <c:scaling>
          <c:orientation val="minMax"/>
        </c:scaling>
        <c:axPos val="b"/>
        <c:tickLblPos val="nextTo"/>
        <c:crossAx val="54079488"/>
        <c:crosses val="autoZero"/>
        <c:auto val="1"/>
        <c:lblAlgn val="ctr"/>
        <c:lblOffset val="100"/>
      </c:catAx>
      <c:valAx>
        <c:axId val="54079488"/>
        <c:scaling>
          <c:orientation val="minMax"/>
        </c:scaling>
        <c:axPos val="l"/>
        <c:majorGridlines/>
        <c:numFmt formatCode="#,##0.00" sourceLinked="1"/>
        <c:tickLblPos val="nextTo"/>
        <c:crossAx val="5404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070107456576838"/>
          <c:y val="0.7192353345248319"/>
          <c:w val="0.22422278186091471"/>
          <c:h val="0.16089159092298888"/>
        </c:manualLayout>
      </c:layout>
      <c:txPr>
        <a:bodyPr/>
        <a:lstStyle/>
        <a:p>
          <a:pPr>
            <a:defRPr sz="2800" baseline="0"/>
          </a:pPr>
          <a:endParaRPr lang="pl-PL"/>
        </a:p>
      </c:txPr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400" baseline="0">
                <a:latin typeface="Times New Roman" pitchFamily="18" charset="0"/>
              </a:rPr>
              <a:t>Struktura dochodów według źródeł za 2008 rok</a:t>
            </a:r>
          </a:p>
          <a:p>
            <a:pPr>
              <a:defRPr/>
            </a:pPr>
            <a:endParaRPr lang="pl-PL" sz="1400" baseline="0">
              <a:latin typeface="Times New Roman" pitchFamily="18" charset="0"/>
            </a:endParaRPr>
          </a:p>
        </c:rich>
      </c:tx>
      <c:layout>
        <c:manualLayout>
          <c:xMode val="edge"/>
          <c:yMode val="edge"/>
          <c:x val="0.24048381358947118"/>
          <c:y val="2.7732463295269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6"/>
          <c:dPt>
            <c:idx val="0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206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dPt>
            <c:idx val="5"/>
            <c:explosion val="27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strRef>
              <c:f>'zał nr 5 źródła (2)wykres'!$C$69:$C$75</c:f>
              <c:strCache>
                <c:ptCount val="7"/>
                <c:pt idx="0">
                  <c:v>DOCHODY WŁASNE </c:v>
                </c:pt>
                <c:pt idx="1">
                  <c:v>DOTACJE - ZADANIA ZLECONE</c:v>
                </c:pt>
                <c:pt idx="2">
                  <c:v>DOTACJE - ZADANIA WŁASNE</c:v>
                </c:pt>
                <c:pt idx="3">
                  <c:v>DOTACJE - WEDŁUG POROZUMIEŃ J.S.T.</c:v>
                </c:pt>
                <c:pt idx="4">
                  <c:v>DOTACJE Z FUNDUSZY CELOWYCH</c:v>
                </c:pt>
                <c:pt idx="5">
                  <c:v>DOTACJE ROZWOJOWE</c:v>
                </c:pt>
                <c:pt idx="6">
                  <c:v>SUBWENCJE OGÓLNE</c:v>
                </c:pt>
              </c:strCache>
            </c:strRef>
          </c:cat>
          <c:val>
            <c:numRef>
              <c:f>'zał nr 5 źródła (2)wykres'!$D$69:$D$75</c:f>
              <c:numCache>
                <c:formatCode>#,##0.00_ ;[Red]\-#,##0.00\ </c:formatCode>
                <c:ptCount val="7"/>
                <c:pt idx="0">
                  <c:v>13980534.800000001</c:v>
                </c:pt>
                <c:pt idx="1">
                  <c:v>8106613.7199999997</c:v>
                </c:pt>
                <c:pt idx="2">
                  <c:v>713460.43</c:v>
                </c:pt>
                <c:pt idx="3">
                  <c:v>519204.09</c:v>
                </c:pt>
                <c:pt idx="4">
                  <c:v>768523.58</c:v>
                </c:pt>
                <c:pt idx="5">
                  <c:v>213231.18</c:v>
                </c:pt>
                <c:pt idx="6">
                  <c:v>36103049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6274758611423"/>
          <c:y val="0.85499548282403171"/>
          <c:w val="0.85616304898920659"/>
          <c:h val="0.13195394621349341"/>
        </c:manualLayout>
      </c:layout>
      <c:txPr>
        <a:bodyPr/>
        <a:lstStyle/>
        <a:p>
          <a:pPr rtl="0">
            <a:defRPr sz="1200" baseline="0">
              <a:latin typeface="Times New Roman" pitchFamily="18" charset="0"/>
            </a:defRPr>
          </a:pPr>
          <a:endParaRPr lang="pl-PL"/>
        </a:p>
      </c:txPr>
    </c:legend>
    <c:plotVisOnly val="1"/>
    <c:dispBlanksAs val="zero"/>
  </c:chart>
  <c:spPr>
    <a:ln w="15875"/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400" b="1"/>
              <a:t>Planowane i wykonane dochody powiatu</a:t>
            </a:r>
            <a:r>
              <a:rPr lang="pl-PL" sz="1400" b="1" baseline="0"/>
              <a:t> za 2007 i 2008 rok</a:t>
            </a:r>
            <a:endParaRPr lang="pl-PL" sz="1400" b="1"/>
          </a:p>
        </c:rich>
      </c:tx>
      <c:layout>
        <c:manualLayout>
          <c:xMode val="edge"/>
          <c:yMode val="edge"/>
          <c:x val="0.23471223021582846"/>
          <c:y val="2.7863777089783579E-2"/>
        </c:manualLayout>
      </c:layout>
    </c:title>
    <c:view3D>
      <c:hPercent val="58"/>
      <c:depthPercent val="100"/>
      <c:rAngAx val="1"/>
    </c:view3D>
    <c:floor>
      <c:spPr>
        <a:solidFill>
          <a:srgbClr val="FF6600"/>
        </a:solidFill>
        <a:ln w="3175">
          <a:solidFill>
            <a:srgbClr val="0000FF"/>
          </a:solidFill>
          <a:prstDash val="solid"/>
        </a:ln>
      </c:spPr>
    </c:floor>
    <c:side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sideWall>
    <c:back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75369458128143E-2"/>
          <c:y val="0.16071035954141141"/>
          <c:w val="0.88300492610837711"/>
          <c:h val="0.6987947192431699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4981335709593561E-2"/>
                  <c:y val="-4.1426472308580632E-2"/>
                </c:manualLayout>
              </c:layout>
              <c:showVal val="1"/>
            </c:dLbl>
            <c:dLbl>
              <c:idx val="1"/>
              <c:layout>
                <c:manualLayout>
                  <c:x val="1.7397263738113587E-2"/>
                  <c:y val="-4.5396820613860932E-2"/>
                </c:manualLayout>
              </c:layout>
              <c:showVal val="1"/>
            </c:dLbl>
            <c:dLbl>
              <c:idx val="2"/>
              <c:layout>
                <c:manualLayout>
                  <c:x val="1.3980883648957547E-2"/>
                  <c:y val="-5.4908023395122733E-2"/>
                </c:manualLayout>
              </c:layout>
              <c:showVal val="1"/>
            </c:dLbl>
            <c:dLbl>
              <c:idx val="3"/>
              <c:layout>
                <c:manualLayout>
                  <c:x val="1.7790929753828524E-2"/>
                  <c:y val="-3.6582850846007285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Val val="1"/>
          </c:dLbls>
          <c:cat>
            <c:strRef>
              <c:f>'dochody porownanie (2)'!$C$15:$C$18</c:f>
              <c:strCache>
                <c:ptCount val="4"/>
                <c:pt idx="0">
                  <c:v>Planowane dochody - 2007 rok</c:v>
                </c:pt>
                <c:pt idx="1">
                  <c:v>Planowane dochody - 2008 rok</c:v>
                </c:pt>
                <c:pt idx="2">
                  <c:v>Wykonane dochody - 2007 rok</c:v>
                </c:pt>
                <c:pt idx="3">
                  <c:v>Wykonane dochody - 2008 rok</c:v>
                </c:pt>
              </c:strCache>
            </c:strRef>
          </c:cat>
          <c:val>
            <c:numRef>
              <c:f>'dochody porownanie (2)'!$D$15:$D$18</c:f>
              <c:numCache>
                <c:formatCode>#,##0.00</c:formatCode>
                <c:ptCount val="4"/>
                <c:pt idx="0">
                  <c:v>51558649</c:v>
                </c:pt>
                <c:pt idx="1">
                  <c:v>58500949</c:v>
                </c:pt>
                <c:pt idx="2">
                  <c:v>52693997.960000001</c:v>
                </c:pt>
                <c:pt idx="3">
                  <c:v>60404616.799999997</c:v>
                </c:pt>
              </c:numCache>
            </c:numRef>
          </c:val>
        </c:ser>
        <c:shape val="cylinder"/>
        <c:axId val="74167808"/>
        <c:axId val="74169344"/>
        <c:axId val="0"/>
      </c:bar3DChart>
      <c:catAx>
        <c:axId val="741678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74169344"/>
        <c:crosses val="autoZero"/>
        <c:auto val="1"/>
        <c:lblAlgn val="ctr"/>
        <c:lblOffset val="100"/>
        <c:tickLblSkip val="1"/>
        <c:tickMarkSkip val="1"/>
      </c:catAx>
      <c:valAx>
        <c:axId val="74169344"/>
        <c:scaling>
          <c:orientation val="minMax"/>
          <c:max val="50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74167808"/>
        <c:crosses val="autoZero"/>
        <c:crossBetween val="between"/>
        <c:majorUnit val="5000000"/>
        <c:minorUnit val="600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000000000000289" r="0.75000000000000289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400" b="1"/>
              <a:t>Planowane i wykonane wydatki powiatu</a:t>
            </a:r>
            <a:r>
              <a:rPr lang="pl-PL" sz="1400" b="1" baseline="0"/>
              <a:t> za 2007 i 2008 rok</a:t>
            </a:r>
            <a:endParaRPr lang="pl-PL" sz="1400" b="1"/>
          </a:p>
        </c:rich>
      </c:tx>
      <c:layout>
        <c:manualLayout>
          <c:xMode val="edge"/>
          <c:yMode val="edge"/>
          <c:x val="0.23471223021582852"/>
          <c:y val="2.7863777089783607E-2"/>
        </c:manualLayout>
      </c:layout>
    </c:title>
    <c:view3D>
      <c:hPercent val="58"/>
      <c:depthPercent val="100"/>
      <c:rAngAx val="1"/>
    </c:view3D>
    <c:floor>
      <c:spPr>
        <a:solidFill>
          <a:srgbClr val="FF6600"/>
        </a:solidFill>
        <a:ln w="3175">
          <a:solidFill>
            <a:srgbClr val="0000FF"/>
          </a:solidFill>
          <a:prstDash val="solid"/>
        </a:ln>
      </c:spPr>
    </c:floor>
    <c:side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sideWall>
    <c:back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753694581281499E-2"/>
          <c:y val="0.16071035954141147"/>
          <c:w val="0.88300492610837733"/>
          <c:h val="0.69879471924317027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4981335709593561E-2"/>
                  <c:y val="-4.1426472308580632E-2"/>
                </c:manualLayout>
              </c:layout>
              <c:showVal val="1"/>
            </c:dLbl>
            <c:dLbl>
              <c:idx val="1"/>
              <c:layout>
                <c:manualLayout>
                  <c:x val="1.7397263738113587E-2"/>
                  <c:y val="-4.5396820613860932E-2"/>
                </c:manualLayout>
              </c:layout>
              <c:showVal val="1"/>
            </c:dLbl>
            <c:dLbl>
              <c:idx val="2"/>
              <c:layout>
                <c:manualLayout>
                  <c:x val="1.3980883648957563E-2"/>
                  <c:y val="-5.4908023395122733E-2"/>
                </c:manualLayout>
              </c:layout>
              <c:showVal val="1"/>
            </c:dLbl>
            <c:dLbl>
              <c:idx val="3"/>
              <c:layout>
                <c:manualLayout>
                  <c:x val="1.7790929753828524E-2"/>
                  <c:y val="-3.6582850846007285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Val val="1"/>
          </c:dLbls>
          <c:cat>
            <c:strRef>
              <c:f>'dochody porownanie (2)'!$C$57:$C$60</c:f>
              <c:strCache>
                <c:ptCount val="4"/>
                <c:pt idx="0">
                  <c:v>Planowane wydatki - 2007 rok</c:v>
                </c:pt>
                <c:pt idx="1">
                  <c:v>Planowane wydatki - 2008 rok</c:v>
                </c:pt>
                <c:pt idx="2">
                  <c:v>Wykonane wydatki - 2007 rok</c:v>
                </c:pt>
                <c:pt idx="3">
                  <c:v>Wykonane wydatki - 2008 rok</c:v>
                </c:pt>
              </c:strCache>
            </c:strRef>
          </c:cat>
          <c:val>
            <c:numRef>
              <c:f>'dochody porownanie (2)'!$D$57:$D$60</c:f>
              <c:numCache>
                <c:formatCode>#,##0.00</c:formatCode>
                <c:ptCount val="4"/>
                <c:pt idx="0">
                  <c:v>52858649</c:v>
                </c:pt>
                <c:pt idx="1">
                  <c:v>69500949</c:v>
                </c:pt>
                <c:pt idx="2">
                  <c:v>50348661.689999998</c:v>
                </c:pt>
                <c:pt idx="3">
                  <c:v>64240259.43</c:v>
                </c:pt>
              </c:numCache>
            </c:numRef>
          </c:val>
        </c:ser>
        <c:shape val="cylinder"/>
        <c:axId val="74202112"/>
        <c:axId val="74216192"/>
        <c:axId val="0"/>
      </c:bar3DChart>
      <c:catAx>
        <c:axId val="742021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74216192"/>
        <c:crosses val="autoZero"/>
        <c:auto val="1"/>
        <c:lblAlgn val="ctr"/>
        <c:lblOffset val="100"/>
        <c:tickLblSkip val="1"/>
        <c:tickMarkSkip val="1"/>
      </c:catAx>
      <c:valAx>
        <c:axId val="74216192"/>
        <c:scaling>
          <c:orientation val="minMax"/>
          <c:max val="50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74202112"/>
        <c:crosses val="autoZero"/>
        <c:crossBetween val="between"/>
        <c:majorUnit val="5000000"/>
        <c:minorUnit val="600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000000000000311" r="0.7500000000000031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66675</xdr:rowOff>
    </xdr:from>
    <xdr:to>
      <xdr:col>2</xdr:col>
      <xdr:colOff>657225</xdr:colOff>
      <xdr:row>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866775"/>
          <a:ext cx="13525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66675</xdr:rowOff>
    </xdr:from>
    <xdr:to>
      <xdr:col>2</xdr:col>
      <xdr:colOff>657225</xdr:colOff>
      <xdr:row>9</xdr:row>
      <xdr:rowOff>114300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866775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296332</xdr:colOff>
      <xdr:row>62</xdr:row>
      <xdr:rowOff>179917</xdr:rowOff>
    </xdr:from>
    <xdr:to>
      <xdr:col>8</xdr:col>
      <xdr:colOff>1005415</xdr:colOff>
      <xdr:row>106</xdr:row>
      <xdr:rowOff>127000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222250</xdr:colOff>
      <xdr:row>117</xdr:row>
      <xdr:rowOff>116418</xdr:rowOff>
    </xdr:from>
    <xdr:to>
      <xdr:col>11</xdr:col>
      <xdr:colOff>285750</xdr:colOff>
      <xdr:row>163</xdr:row>
      <xdr:rowOff>169333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0.26927</cdr:x>
      <cdr:y>0.03459</cdr:y>
    </cdr:from>
    <cdr:to>
      <cdr:x>0.75128</cdr:x>
      <cdr:y>0.11135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772836" y="338667"/>
          <a:ext cx="4963582" cy="751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  <cdr:relSizeAnchor xmlns:cdr="http://schemas.openxmlformats.org/drawingml/2006/chartDrawing">
    <cdr:from>
      <cdr:x>0.15827</cdr:x>
      <cdr:y>0.02054</cdr:y>
    </cdr:from>
    <cdr:to>
      <cdr:x>0.78623</cdr:x>
      <cdr:y>0.07568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1629835" y="201084"/>
          <a:ext cx="6466417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pl-PL" sz="2800" b="1"/>
            <a:t>Struktura dochodów budżetu powiatu</a:t>
          </a:r>
          <a:r>
            <a:rPr lang="pl-PL" sz="2800" b="1" baseline="0"/>
            <a:t> za 2008 rok</a:t>
          </a:r>
        </a:p>
        <a:p xmlns:a="http://schemas.openxmlformats.org/drawingml/2006/main">
          <a:endParaRPr lang="pl-P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0.06294</cdr:x>
      <cdr:y>0.01948</cdr:y>
    </cdr:from>
    <cdr:to>
      <cdr:x>0.82316</cdr:x>
      <cdr:y>0.12165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742103" y="231735"/>
          <a:ext cx="8962815" cy="1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pl-PL" sz="2400" b="1"/>
            <a:t>                         Struktura wydatków budżetu powiatu za 2008 rok</a:t>
          </a:r>
        </a:p>
        <a:p xmlns:a="http://schemas.openxmlformats.org/drawingml/2006/main">
          <a:endParaRPr lang="pl-PL" sz="11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33</xdr:row>
      <xdr:rowOff>19050</xdr:rowOff>
    </xdr:from>
    <xdr:to>
      <xdr:col>7</xdr:col>
      <xdr:colOff>809625</xdr:colOff>
      <xdr:row>62</xdr:row>
      <xdr:rowOff>57150</xdr:rowOff>
    </xdr:to>
    <xdr:graphicFrame macro="">
      <xdr:nvGraphicFramePr>
        <xdr:cNvPr id="2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76200</xdr:rowOff>
    </xdr:from>
    <xdr:to>
      <xdr:col>12</xdr:col>
      <xdr:colOff>523875</xdr:colOff>
      <xdr:row>52</xdr:row>
      <xdr:rowOff>142875</xdr:rowOff>
    </xdr:to>
    <xdr:graphicFrame macro="">
      <xdr:nvGraphicFramePr>
        <xdr:cNvPr id="2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63</xdr:row>
      <xdr:rowOff>0</xdr:rowOff>
    </xdr:from>
    <xdr:to>
      <xdr:col>12</xdr:col>
      <xdr:colOff>381000</xdr:colOff>
      <xdr:row>93</xdr:row>
      <xdr:rowOff>156911</xdr:rowOff>
    </xdr:to>
    <xdr:graphicFrame macro="">
      <xdr:nvGraphicFramePr>
        <xdr:cNvPr id="3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39"/>
  <sheetViews>
    <sheetView topLeftCell="D1" zoomScale="90" zoomScaleNormal="90" workbookViewId="0">
      <selection activeCell="J175" sqref="J175"/>
    </sheetView>
  </sheetViews>
  <sheetFormatPr defaultColWidth="10.28515625" defaultRowHeight="15.75"/>
  <cols>
    <col min="1" max="1" width="10.28515625" style="22"/>
    <col min="2" max="2" width="7.7109375" style="22" customWidth="1"/>
    <col min="3" max="3" width="45.7109375" style="22" customWidth="1"/>
    <col min="4" max="4" width="18.28515625" style="22" customWidth="1"/>
    <col min="5" max="7" width="17.5703125" style="22" customWidth="1"/>
    <col min="8" max="9" width="19.140625" style="22" customWidth="1"/>
    <col min="10" max="10" width="20" style="22" customWidth="1"/>
    <col min="11" max="11" width="17.28515625" style="22" customWidth="1"/>
    <col min="12" max="16384" width="10.28515625" style="22"/>
  </cols>
  <sheetData>
    <row r="3" spans="2:16">
      <c r="P3" s="69"/>
    </row>
    <row r="4" spans="2:16">
      <c r="J4" s="22" t="s">
        <v>122</v>
      </c>
      <c r="P4" s="69"/>
    </row>
    <row r="5" spans="2:16">
      <c r="J5" s="22" t="s">
        <v>123</v>
      </c>
      <c r="P5" s="69"/>
    </row>
    <row r="6" spans="2:16">
      <c r="J6" s="22" t="s">
        <v>297</v>
      </c>
      <c r="P6" s="68"/>
    </row>
    <row r="7" spans="2:16" ht="18.75">
      <c r="C7" s="67" t="s">
        <v>121</v>
      </c>
      <c r="J7" s="22" t="s">
        <v>124</v>
      </c>
    </row>
    <row r="8" spans="2:16" ht="15.75" customHeight="1">
      <c r="C8" s="67"/>
    </row>
    <row r="9" spans="2:16" ht="30.75" customHeight="1">
      <c r="B9" s="318" t="s">
        <v>125</v>
      </c>
      <c r="C9" s="319"/>
      <c r="D9" s="319"/>
      <c r="E9" s="319"/>
      <c r="F9" s="319"/>
      <c r="G9" s="319"/>
      <c r="H9" s="319"/>
      <c r="I9" s="320"/>
      <c r="J9" s="320"/>
      <c r="K9" s="320"/>
    </row>
    <row r="10" spans="2:16" ht="18.75">
      <c r="C10" s="67"/>
    </row>
    <row r="11" spans="2:16">
      <c r="K11" s="66" t="s">
        <v>120</v>
      </c>
    </row>
    <row r="12" spans="2:16" ht="24.75" customHeight="1">
      <c r="B12" s="321" t="s">
        <v>117</v>
      </c>
      <c r="C12" s="321" t="s">
        <v>82</v>
      </c>
      <c r="D12" s="324" t="s">
        <v>119</v>
      </c>
      <c r="E12" s="325"/>
      <c r="F12" s="325"/>
      <c r="G12" s="326"/>
      <c r="H12" s="324" t="s">
        <v>116</v>
      </c>
      <c r="I12" s="327"/>
      <c r="J12" s="327"/>
      <c r="K12" s="328"/>
    </row>
    <row r="13" spans="2:16" ht="38.25" customHeight="1">
      <c r="B13" s="322"/>
      <c r="C13" s="323"/>
      <c r="D13" s="64" t="s">
        <v>115</v>
      </c>
      <c r="E13" s="65" t="s">
        <v>2</v>
      </c>
      <c r="F13" s="65" t="s">
        <v>3</v>
      </c>
      <c r="G13" s="64" t="s">
        <v>4</v>
      </c>
      <c r="H13" s="64" t="s">
        <v>115</v>
      </c>
      <c r="I13" s="65" t="s">
        <v>2</v>
      </c>
      <c r="J13" s="65" t="s">
        <v>3</v>
      </c>
      <c r="K13" s="64" t="s">
        <v>4</v>
      </c>
    </row>
    <row r="14" spans="2:16">
      <c r="B14" s="57" t="s">
        <v>114</v>
      </c>
      <c r="C14" s="56" t="s">
        <v>113</v>
      </c>
      <c r="D14" s="50">
        <v>50100</v>
      </c>
      <c r="E14" s="50">
        <v>75100</v>
      </c>
      <c r="F14" s="50">
        <v>75264.460000000006</v>
      </c>
      <c r="G14" s="63">
        <f t="shared" ref="G14:G21" si="0">+F14/E14</f>
        <v>1.002189880159787</v>
      </c>
      <c r="H14" s="50">
        <v>50000</v>
      </c>
      <c r="I14" s="50">
        <v>75000</v>
      </c>
      <c r="J14" s="50">
        <v>74635.25</v>
      </c>
      <c r="K14" s="63">
        <f t="shared" ref="K14:K20" si="1">+J14/I14</f>
        <v>0.99513666666666667</v>
      </c>
    </row>
    <row r="15" spans="2:16">
      <c r="B15" s="55" t="s">
        <v>112</v>
      </c>
      <c r="C15" s="53" t="s">
        <v>111</v>
      </c>
      <c r="D15" s="50">
        <v>155500</v>
      </c>
      <c r="E15" s="50">
        <v>155500</v>
      </c>
      <c r="F15" s="50">
        <v>150113.74</v>
      </c>
      <c r="G15" s="63">
        <f t="shared" si="0"/>
        <v>0.96536167202572343</v>
      </c>
      <c r="H15" s="50">
        <v>190500</v>
      </c>
      <c r="I15" s="50">
        <v>190500</v>
      </c>
      <c r="J15" s="50">
        <v>185019.51999999999</v>
      </c>
      <c r="K15" s="63">
        <f t="shared" si="1"/>
        <v>0.97123107611548554</v>
      </c>
    </row>
    <row r="16" spans="2:16">
      <c r="B16" s="55" t="s">
        <v>110</v>
      </c>
      <c r="C16" s="53" t="s">
        <v>109</v>
      </c>
      <c r="D16" s="50">
        <v>350</v>
      </c>
      <c r="E16" s="50">
        <v>350</v>
      </c>
      <c r="F16" s="50">
        <v>1813.2</v>
      </c>
      <c r="G16" s="63">
        <f t="shared" si="0"/>
        <v>5.1805714285714286</v>
      </c>
      <c r="H16" s="50">
        <v>3416100</v>
      </c>
      <c r="I16" s="50">
        <v>3476100</v>
      </c>
      <c r="J16" s="50">
        <v>3440596.64</v>
      </c>
      <c r="K16" s="63">
        <f t="shared" si="1"/>
        <v>0.98978643882512019</v>
      </c>
    </row>
    <row r="17" spans="2:12">
      <c r="B17" s="55" t="s">
        <v>108</v>
      </c>
      <c r="C17" s="53" t="s">
        <v>107</v>
      </c>
      <c r="D17" s="50">
        <v>938000</v>
      </c>
      <c r="E17" s="50">
        <v>949950</v>
      </c>
      <c r="F17" s="50">
        <v>700676.5</v>
      </c>
      <c r="G17" s="63">
        <f t="shared" si="0"/>
        <v>0.73759303121216901</v>
      </c>
      <c r="H17" s="50">
        <v>64000</v>
      </c>
      <c r="I17" s="50">
        <v>87200</v>
      </c>
      <c r="J17" s="50">
        <v>69082.039999999994</v>
      </c>
      <c r="K17" s="63">
        <f t="shared" si="1"/>
        <v>0.79222522935779804</v>
      </c>
    </row>
    <row r="18" spans="2:12">
      <c r="B18" s="55" t="s">
        <v>106</v>
      </c>
      <c r="C18" s="53" t="s">
        <v>105</v>
      </c>
      <c r="D18" s="50">
        <v>389600</v>
      </c>
      <c r="E18" s="50">
        <v>490030</v>
      </c>
      <c r="F18" s="50">
        <v>490072</v>
      </c>
      <c r="G18" s="63">
        <f t="shared" si="0"/>
        <v>1.0000857090382222</v>
      </c>
      <c r="H18" s="50">
        <v>389500</v>
      </c>
      <c r="I18" s="50">
        <v>489930</v>
      </c>
      <c r="J18" s="50">
        <v>489921</v>
      </c>
      <c r="K18" s="63">
        <f t="shared" si="1"/>
        <v>0.9999816300287796</v>
      </c>
    </row>
    <row r="19" spans="2:12">
      <c r="B19" s="55" t="s">
        <v>104</v>
      </c>
      <c r="C19" s="53" t="s">
        <v>103</v>
      </c>
      <c r="D19" s="50">
        <v>313738</v>
      </c>
      <c r="E19" s="50">
        <v>532977</v>
      </c>
      <c r="F19" s="50">
        <v>584057.54</v>
      </c>
      <c r="G19" s="63">
        <f t="shared" si="0"/>
        <v>1.0958400456304869</v>
      </c>
      <c r="H19" s="50">
        <v>5633000</v>
      </c>
      <c r="I19" s="50">
        <v>6091549</v>
      </c>
      <c r="J19" s="50">
        <v>5888704.46</v>
      </c>
      <c r="K19" s="63">
        <f t="shared" si="1"/>
        <v>0.96670066349298023</v>
      </c>
    </row>
    <row r="20" spans="2:12" ht="19.5" customHeight="1">
      <c r="B20" s="54">
        <v>754</v>
      </c>
      <c r="C20" s="53" t="s">
        <v>102</v>
      </c>
      <c r="D20" s="50">
        <v>4570600</v>
      </c>
      <c r="E20" s="50">
        <v>4885903</v>
      </c>
      <c r="F20" s="50">
        <v>4886154.96</v>
      </c>
      <c r="G20" s="63">
        <f t="shared" si="0"/>
        <v>1.0000515687683524</v>
      </c>
      <c r="H20" s="50">
        <v>4644500</v>
      </c>
      <c r="I20" s="50">
        <v>4959803</v>
      </c>
      <c r="J20" s="50">
        <v>4959784.12</v>
      </c>
      <c r="K20" s="63">
        <f t="shared" si="1"/>
        <v>0.99999619339719747</v>
      </c>
    </row>
    <row r="21" spans="2:12" ht="36.75" customHeight="1">
      <c r="B21" s="55" t="s">
        <v>118</v>
      </c>
      <c r="C21" s="53" t="s">
        <v>296</v>
      </c>
      <c r="D21" s="50">
        <v>8470000</v>
      </c>
      <c r="E21" s="50">
        <v>8535000</v>
      </c>
      <c r="F21" s="50">
        <v>10366183.189999999</v>
      </c>
      <c r="G21" s="63">
        <f t="shared" si="0"/>
        <v>1.2145498758055067</v>
      </c>
      <c r="H21" s="50">
        <v>0</v>
      </c>
      <c r="I21" s="50">
        <v>0</v>
      </c>
      <c r="J21" s="50">
        <v>0</v>
      </c>
      <c r="K21" s="63"/>
    </row>
    <row r="22" spans="2:12">
      <c r="B22" s="54">
        <v>757</v>
      </c>
      <c r="C22" s="53" t="s">
        <v>101</v>
      </c>
      <c r="D22" s="50">
        <v>0</v>
      </c>
      <c r="E22" s="50">
        <v>0</v>
      </c>
      <c r="F22" s="50">
        <v>0</v>
      </c>
      <c r="G22" s="63"/>
      <c r="H22" s="50">
        <v>1370239</v>
      </c>
      <c r="I22" s="50">
        <v>3870239</v>
      </c>
      <c r="J22" s="50">
        <v>3190640.31</v>
      </c>
      <c r="K22" s="63">
        <f t="shared" ref="K22:K31" si="2">+J22/I22</f>
        <v>0.82440394766318048</v>
      </c>
    </row>
    <row r="23" spans="2:12">
      <c r="B23" s="54">
        <v>758</v>
      </c>
      <c r="C23" s="53" t="s">
        <v>100</v>
      </c>
      <c r="D23" s="50">
        <v>33285639</v>
      </c>
      <c r="E23" s="50">
        <v>36233049</v>
      </c>
      <c r="F23" s="50">
        <v>36306346.32</v>
      </c>
      <c r="G23" s="63">
        <f t="shared" ref="G23:G28" si="3">+F23/E23</f>
        <v>1.0020229409895922</v>
      </c>
      <c r="H23" s="50">
        <v>645000</v>
      </c>
      <c r="I23" s="50">
        <v>630814</v>
      </c>
      <c r="J23" s="50">
        <v>0</v>
      </c>
      <c r="K23" s="63">
        <f t="shared" si="2"/>
        <v>0</v>
      </c>
    </row>
    <row r="24" spans="2:12">
      <c r="B24" s="54">
        <v>801</v>
      </c>
      <c r="C24" s="53" t="s">
        <v>99</v>
      </c>
      <c r="D24" s="50">
        <v>45950</v>
      </c>
      <c r="E24" s="50">
        <v>147448</v>
      </c>
      <c r="F24" s="50">
        <v>251201.92000000001</v>
      </c>
      <c r="G24" s="63">
        <f t="shared" si="3"/>
        <v>1.703664478324562</v>
      </c>
      <c r="H24" s="50">
        <v>25434015</v>
      </c>
      <c r="I24" s="50">
        <v>27249139</v>
      </c>
      <c r="J24" s="50">
        <v>24744311.469999999</v>
      </c>
      <c r="K24" s="63">
        <f t="shared" si="2"/>
        <v>0.90807681923454531</v>
      </c>
    </row>
    <row r="25" spans="2:12">
      <c r="B25" s="54">
        <v>851</v>
      </c>
      <c r="C25" s="53" t="s">
        <v>98</v>
      </c>
      <c r="D25" s="50">
        <v>1183000</v>
      </c>
      <c r="E25" s="50">
        <v>1750000</v>
      </c>
      <c r="F25" s="50">
        <v>1749998.4</v>
      </c>
      <c r="G25" s="63">
        <f t="shared" si="3"/>
        <v>0.99999908571428564</v>
      </c>
      <c r="H25" s="50">
        <v>9204000</v>
      </c>
      <c r="I25" s="50">
        <v>7241000</v>
      </c>
      <c r="J25" s="50">
        <v>6486750.0599999996</v>
      </c>
      <c r="K25" s="63">
        <f t="shared" si="2"/>
        <v>0.89583621875431563</v>
      </c>
    </row>
    <row r="26" spans="2:12">
      <c r="B26" s="54">
        <v>852</v>
      </c>
      <c r="C26" s="53" t="s">
        <v>97</v>
      </c>
      <c r="D26" s="50">
        <v>2062700</v>
      </c>
      <c r="E26" s="50">
        <v>2494434</v>
      </c>
      <c r="F26" s="50">
        <v>2572054.0499999998</v>
      </c>
      <c r="G26" s="63">
        <f t="shared" si="3"/>
        <v>1.0311172995557307</v>
      </c>
      <c r="H26" s="50">
        <v>6268800</v>
      </c>
      <c r="I26" s="50">
        <v>6681005</v>
      </c>
      <c r="J26" s="50">
        <v>6315497.5999999996</v>
      </c>
      <c r="K26" s="63">
        <f t="shared" si="2"/>
        <v>0.94529155418982613</v>
      </c>
    </row>
    <row r="27" spans="2:12">
      <c r="B27" s="54">
        <v>853</v>
      </c>
      <c r="C27" s="53" t="s">
        <v>96</v>
      </c>
      <c r="D27" s="50">
        <v>911500</v>
      </c>
      <c r="E27" s="50">
        <v>1173175</v>
      </c>
      <c r="F27" s="50">
        <v>1195893</v>
      </c>
      <c r="G27" s="63">
        <f t="shared" si="3"/>
        <v>1.0193645449314894</v>
      </c>
      <c r="H27" s="50">
        <v>2083800</v>
      </c>
      <c r="I27" s="50">
        <v>2554612</v>
      </c>
      <c r="J27" s="50">
        <v>2527816.79</v>
      </c>
      <c r="K27" s="63">
        <f t="shared" si="2"/>
        <v>0.98951104512152921</v>
      </c>
    </row>
    <row r="28" spans="2:12">
      <c r="B28" s="54">
        <v>854</v>
      </c>
      <c r="C28" s="53" t="s">
        <v>95</v>
      </c>
      <c r="D28" s="50">
        <v>238250</v>
      </c>
      <c r="E28" s="50">
        <v>378033</v>
      </c>
      <c r="F28" s="50">
        <v>374786.62</v>
      </c>
      <c r="G28" s="63">
        <f t="shared" si="3"/>
        <v>0.99141244282906515</v>
      </c>
      <c r="H28" s="50">
        <v>4005005</v>
      </c>
      <c r="I28" s="50">
        <v>5650590</v>
      </c>
      <c r="J28" s="50">
        <v>5616130.3300000001</v>
      </c>
      <c r="K28" s="63">
        <f t="shared" si="2"/>
        <v>0.99390158018897146</v>
      </c>
    </row>
    <row r="29" spans="2:12">
      <c r="B29" s="54">
        <v>921</v>
      </c>
      <c r="C29" s="53" t="s">
        <v>94</v>
      </c>
      <c r="D29" s="50">
        <v>0</v>
      </c>
      <c r="E29" s="50">
        <v>0</v>
      </c>
      <c r="F29" s="50">
        <v>0</v>
      </c>
      <c r="G29" s="63"/>
      <c r="H29" s="50">
        <v>140000</v>
      </c>
      <c r="I29" s="50">
        <v>162000</v>
      </c>
      <c r="J29" s="50">
        <v>161999.78</v>
      </c>
      <c r="K29" s="63">
        <f t="shared" si="2"/>
        <v>0.99999864197530863</v>
      </c>
    </row>
    <row r="30" spans="2:12">
      <c r="B30" s="52">
        <v>926</v>
      </c>
      <c r="C30" s="51" t="s">
        <v>93</v>
      </c>
      <c r="D30" s="50">
        <v>0</v>
      </c>
      <c r="E30" s="50">
        <v>700000</v>
      </c>
      <c r="F30" s="50">
        <v>700000.9</v>
      </c>
      <c r="G30" s="63"/>
      <c r="H30" s="50">
        <v>76468</v>
      </c>
      <c r="I30" s="50">
        <v>91468</v>
      </c>
      <c r="J30" s="50">
        <v>89370.06</v>
      </c>
      <c r="K30" s="63">
        <f t="shared" si="2"/>
        <v>0.97706367254121662</v>
      </c>
    </row>
    <row r="31" spans="2:12" ht="24" customHeight="1">
      <c r="B31" s="49"/>
      <c r="C31" s="48" t="s">
        <v>92</v>
      </c>
      <c r="D31" s="58">
        <f>SUM(D14:D30)</f>
        <v>52614927</v>
      </c>
      <c r="E31" s="58">
        <f>SUM(E14:E30)</f>
        <v>58500949</v>
      </c>
      <c r="F31" s="58">
        <f>SUM(F14:F30)</f>
        <v>60404616.79999999</v>
      </c>
      <c r="G31" s="62">
        <f>+F31/E31</f>
        <v>1.0325408020304079</v>
      </c>
      <c r="H31" s="47">
        <f>SUM(H14:H30)</f>
        <v>63614927</v>
      </c>
      <c r="I31" s="47">
        <f>SUM(I14:I30)</f>
        <v>69500949</v>
      </c>
      <c r="J31" s="47">
        <f>SUM(J14:J30)</f>
        <v>64240259.430000007</v>
      </c>
      <c r="K31" s="62">
        <f t="shared" si="2"/>
        <v>0.92430765844650564</v>
      </c>
      <c r="L31" s="61"/>
    </row>
    <row r="32" spans="2:12">
      <c r="H32" s="31"/>
    </row>
    <row r="33" spans="2:8">
      <c r="B33" s="22" t="s">
        <v>291</v>
      </c>
      <c r="D33" s="23">
        <f>+E31</f>
        <v>58500949</v>
      </c>
      <c r="H33" s="61"/>
    </row>
    <row r="34" spans="2:8">
      <c r="B34" s="22" t="s">
        <v>292</v>
      </c>
      <c r="D34" s="23">
        <f>+I31</f>
        <v>69500949</v>
      </c>
      <c r="E34" s="60"/>
    </row>
    <row r="35" spans="2:8" ht="18" customHeight="1">
      <c r="B35" s="22" t="s">
        <v>290</v>
      </c>
      <c r="D35" s="59">
        <f>+D33-D34</f>
        <v>-11000000</v>
      </c>
    </row>
    <row r="36" spans="2:8" ht="19.5" customHeight="1">
      <c r="D36" s="23"/>
    </row>
    <row r="37" spans="2:8" ht="20.25" customHeight="1">
      <c r="B37" s="22" t="s">
        <v>293</v>
      </c>
      <c r="D37" s="23">
        <f>+F31</f>
        <v>60404616.79999999</v>
      </c>
    </row>
    <row r="38" spans="2:8">
      <c r="B38" s="22" t="s">
        <v>294</v>
      </c>
      <c r="D38" s="23">
        <f>+J31</f>
        <v>64240259.430000007</v>
      </c>
    </row>
    <row r="39" spans="2:8">
      <c r="B39" s="22" t="s">
        <v>295</v>
      </c>
      <c r="D39" s="59">
        <f>+D37-D38</f>
        <v>-3835642.6300000176</v>
      </c>
    </row>
  </sheetData>
  <mergeCells count="5">
    <mergeCell ref="B9:K9"/>
    <mergeCell ref="B12:B13"/>
    <mergeCell ref="C12:C13"/>
    <mergeCell ref="D12:G12"/>
    <mergeCell ref="H12:K12"/>
  </mergeCells>
  <pageMargins left="0.31496062992125984" right="0.31496062992125984" top="0.55118110236220474" bottom="0.55118110236220474" header="0.31496062992125984" footer="0.31496062992125984"/>
  <pageSetup paperSize="9" scale="70" orientation="landscape" verticalDpi="0" r:id="rId1"/>
  <headerFooter>
    <oddFooter>&amp;C&amp;14 14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G37"/>
  <sheetViews>
    <sheetView view="pageLayout" topLeftCell="A79" workbookViewId="0">
      <selection activeCell="G42" sqref="G42"/>
    </sheetView>
  </sheetViews>
  <sheetFormatPr defaultRowHeight="15"/>
  <cols>
    <col min="3" max="3" width="7.28515625" customWidth="1"/>
    <col min="4" max="4" width="45.5703125" customWidth="1"/>
    <col min="5" max="5" width="19.42578125" customWidth="1"/>
    <col min="6" max="6" width="19" customWidth="1"/>
    <col min="7" max="7" width="20" customWidth="1"/>
  </cols>
  <sheetData>
    <row r="1" spans="3:7" ht="90">
      <c r="G1" s="317" t="s">
        <v>299</v>
      </c>
    </row>
    <row r="3" spans="3:7" ht="62.25" customHeight="1">
      <c r="C3" s="329" t="s">
        <v>298</v>
      </c>
      <c r="D3" s="330"/>
      <c r="E3" s="330"/>
      <c r="F3" s="330"/>
      <c r="G3" s="330"/>
    </row>
    <row r="4" spans="3:7" ht="18.75">
      <c r="C4" s="1"/>
      <c r="D4" s="1"/>
      <c r="E4" s="2"/>
      <c r="F4" s="3"/>
      <c r="G4" s="3"/>
    </row>
    <row r="5" spans="3:7" ht="15.75">
      <c r="C5" s="3"/>
      <c r="D5" s="3"/>
      <c r="E5" s="4"/>
      <c r="F5" s="4"/>
      <c r="G5" s="3"/>
    </row>
    <row r="6" spans="3:7" ht="15.75">
      <c r="C6" s="3"/>
      <c r="D6" s="3"/>
      <c r="E6" s="4"/>
      <c r="F6" s="4"/>
      <c r="G6" s="3"/>
    </row>
    <row r="7" spans="3:7" ht="37.5">
      <c r="C7" s="5" t="s">
        <v>0</v>
      </c>
      <c r="D7" s="6" t="s">
        <v>1</v>
      </c>
      <c r="E7" s="7" t="s">
        <v>2</v>
      </c>
      <c r="F7" s="8" t="s">
        <v>3</v>
      </c>
      <c r="G7" s="8" t="s">
        <v>4</v>
      </c>
    </row>
    <row r="8" spans="3:7">
      <c r="C8" s="9">
        <v>1</v>
      </c>
      <c r="D8" s="10">
        <v>2</v>
      </c>
      <c r="E8" s="11">
        <v>3</v>
      </c>
      <c r="F8" s="11">
        <v>4</v>
      </c>
      <c r="G8" s="11">
        <v>5</v>
      </c>
    </row>
    <row r="9" spans="3:7" ht="15.75">
      <c r="C9" s="12" t="s">
        <v>5</v>
      </c>
      <c r="D9" s="13" t="s">
        <v>6</v>
      </c>
      <c r="E9" s="14">
        <v>7000000</v>
      </c>
      <c r="F9" s="14">
        <v>8197111</v>
      </c>
      <c r="G9" s="15">
        <f>+F9/E9</f>
        <v>1.1710158571428571</v>
      </c>
    </row>
    <row r="10" spans="3:7" ht="15.75">
      <c r="C10" s="12" t="s">
        <v>7</v>
      </c>
      <c r="D10" s="13" t="s">
        <v>8</v>
      </c>
      <c r="E10" s="14">
        <v>150000</v>
      </c>
      <c r="F10" s="14">
        <v>156038.9</v>
      </c>
      <c r="G10" s="15">
        <f t="shared" ref="G10:G37" si="0">+F10/E10</f>
        <v>1.0402593333333332</v>
      </c>
    </row>
    <row r="11" spans="3:7" ht="15.75">
      <c r="C11" s="12" t="s">
        <v>9</v>
      </c>
      <c r="D11" s="13" t="s">
        <v>10</v>
      </c>
      <c r="E11" s="14">
        <v>1350000</v>
      </c>
      <c r="F11" s="14">
        <v>1918600</v>
      </c>
      <c r="G11" s="15">
        <f t="shared" si="0"/>
        <v>1.4211851851851851</v>
      </c>
    </row>
    <row r="12" spans="3:7" ht="31.5">
      <c r="C12" s="12" t="s">
        <v>11</v>
      </c>
      <c r="D12" s="13" t="s">
        <v>12</v>
      </c>
      <c r="E12" s="16">
        <v>2000</v>
      </c>
      <c r="F12" s="16">
        <v>1918.6</v>
      </c>
      <c r="G12" s="15">
        <f t="shared" si="0"/>
        <v>0.95929999999999993</v>
      </c>
    </row>
    <row r="13" spans="3:7" ht="31.5">
      <c r="C13" s="12" t="s">
        <v>54</v>
      </c>
      <c r="D13" s="13" t="s">
        <v>282</v>
      </c>
      <c r="E13" s="16">
        <v>0</v>
      </c>
      <c r="F13" s="16">
        <v>4952.45</v>
      </c>
      <c r="G13" s="15"/>
    </row>
    <row r="14" spans="3:7" ht="15.75">
      <c r="C14" s="12" t="s">
        <v>13</v>
      </c>
      <c r="D14" s="13" t="s">
        <v>14</v>
      </c>
      <c r="E14" s="14">
        <v>25000</v>
      </c>
      <c r="F14" s="14">
        <v>43189.25</v>
      </c>
      <c r="G14" s="15">
        <f t="shared" si="0"/>
        <v>1.7275700000000001</v>
      </c>
    </row>
    <row r="15" spans="3:7" ht="15.75">
      <c r="C15" s="12" t="s">
        <v>15</v>
      </c>
      <c r="D15" s="17" t="s">
        <v>16</v>
      </c>
      <c r="E15" s="18">
        <v>20450</v>
      </c>
      <c r="F15" s="18">
        <v>70278.31</v>
      </c>
      <c r="G15" s="15">
        <f t="shared" si="0"/>
        <v>3.4365921760391198</v>
      </c>
    </row>
    <row r="16" spans="3:7" ht="78.75">
      <c r="C16" s="12" t="s">
        <v>17</v>
      </c>
      <c r="D16" s="13" t="s">
        <v>18</v>
      </c>
      <c r="E16" s="16">
        <v>451350</v>
      </c>
      <c r="F16" s="16">
        <v>498762.58</v>
      </c>
      <c r="G16" s="15">
        <f t="shared" si="0"/>
        <v>1.1050461504375761</v>
      </c>
    </row>
    <row r="17" spans="3:7" ht="15.75">
      <c r="C17" s="12" t="s">
        <v>19</v>
      </c>
      <c r="D17" s="13" t="s">
        <v>20</v>
      </c>
      <c r="E17" s="16">
        <v>1045200</v>
      </c>
      <c r="F17" s="16">
        <v>1200119.8700000001</v>
      </c>
      <c r="G17" s="15">
        <f t="shared" si="0"/>
        <v>1.1482203119020284</v>
      </c>
    </row>
    <row r="18" spans="3:7" ht="15.75">
      <c r="C18" s="12" t="s">
        <v>21</v>
      </c>
      <c r="D18" s="19" t="s">
        <v>22</v>
      </c>
      <c r="E18" s="16">
        <v>787242</v>
      </c>
      <c r="F18" s="16">
        <v>576666.76</v>
      </c>
      <c r="G18" s="15">
        <f t="shared" si="0"/>
        <v>0.73251523673787733</v>
      </c>
    </row>
    <row r="19" spans="3:7" ht="47.25">
      <c r="C19" s="12" t="s">
        <v>55</v>
      </c>
      <c r="D19" s="19" t="s">
        <v>275</v>
      </c>
      <c r="E19" s="16">
        <v>0</v>
      </c>
      <c r="F19" s="16">
        <v>0.9</v>
      </c>
      <c r="G19" s="15"/>
    </row>
    <row r="20" spans="3:7" ht="31.5">
      <c r="C20" s="12" t="s">
        <v>23</v>
      </c>
      <c r="D20" s="19" t="s">
        <v>24</v>
      </c>
      <c r="E20" s="16">
        <v>3750</v>
      </c>
      <c r="F20" s="16">
        <v>3829.78</v>
      </c>
      <c r="G20" s="15">
        <f t="shared" si="0"/>
        <v>1.0212746666666668</v>
      </c>
    </row>
    <row r="21" spans="3:7" ht="15.75">
      <c r="C21" s="12" t="s">
        <v>25</v>
      </c>
      <c r="D21" s="13" t="s">
        <v>26</v>
      </c>
      <c r="E21" s="16">
        <v>133150</v>
      </c>
      <c r="F21" s="16">
        <v>210022.41</v>
      </c>
      <c r="G21" s="15">
        <f t="shared" si="0"/>
        <v>1.5773369132557267</v>
      </c>
    </row>
    <row r="22" spans="3:7" ht="15.75">
      <c r="C22" s="12" t="s">
        <v>27</v>
      </c>
      <c r="D22" s="13" t="s">
        <v>28</v>
      </c>
      <c r="E22" s="16">
        <v>113300</v>
      </c>
      <c r="F22" s="16">
        <v>144794.69</v>
      </c>
      <c r="G22" s="15">
        <f t="shared" si="0"/>
        <v>1.2779760812003531</v>
      </c>
    </row>
    <row r="23" spans="3:7" ht="31.5">
      <c r="C23" s="12" t="s">
        <v>29</v>
      </c>
      <c r="D23" s="13" t="s">
        <v>30</v>
      </c>
      <c r="E23" s="16">
        <v>213683</v>
      </c>
      <c r="F23" s="16">
        <v>213231.18</v>
      </c>
      <c r="G23" s="15">
        <f t="shared" si="0"/>
        <v>0.99788555945021362</v>
      </c>
    </row>
    <row r="24" spans="3:7" ht="63">
      <c r="C24" s="12" t="s">
        <v>31</v>
      </c>
      <c r="D24" s="13" t="s">
        <v>32</v>
      </c>
      <c r="E24" s="20">
        <v>7885680</v>
      </c>
      <c r="F24" s="20">
        <v>7884509.3499999996</v>
      </c>
      <c r="G24" s="15">
        <f t="shared" si="0"/>
        <v>0.99985154736180004</v>
      </c>
    </row>
    <row r="25" spans="3:7" ht="31.5">
      <c r="C25" s="12" t="s">
        <v>33</v>
      </c>
      <c r="D25" s="13" t="s">
        <v>34</v>
      </c>
      <c r="E25" s="14">
        <v>713694</v>
      </c>
      <c r="F25" s="14">
        <v>713460.43</v>
      </c>
      <c r="G25" s="15">
        <f t="shared" si="0"/>
        <v>0.99967273089026953</v>
      </c>
    </row>
    <row r="26" spans="3:7" ht="63">
      <c r="C26" s="12" t="s">
        <v>35</v>
      </c>
      <c r="D26" s="13" t="s">
        <v>36</v>
      </c>
      <c r="E26" s="16">
        <v>61538</v>
      </c>
      <c r="F26" s="16">
        <v>50783.360000000001</v>
      </c>
      <c r="G26" s="15">
        <f t="shared" si="0"/>
        <v>0.82523578926841956</v>
      </c>
    </row>
    <row r="27" spans="3:7" ht="63">
      <c r="C27" s="12" t="s">
        <v>37</v>
      </c>
      <c r="D27" s="13" t="s">
        <v>38</v>
      </c>
      <c r="E27" s="20">
        <v>412492</v>
      </c>
      <c r="F27" s="20">
        <v>404620.73</v>
      </c>
      <c r="G27" s="15">
        <f t="shared" si="0"/>
        <v>0.98091776325359037</v>
      </c>
    </row>
    <row r="28" spans="3:7" ht="63">
      <c r="C28" s="12" t="s">
        <v>39</v>
      </c>
      <c r="D28" s="13" t="s">
        <v>40</v>
      </c>
      <c r="E28" s="16">
        <v>13800</v>
      </c>
      <c r="F28" s="16">
        <v>13800</v>
      </c>
      <c r="G28" s="15">
        <f t="shared" si="0"/>
        <v>1</v>
      </c>
    </row>
    <row r="29" spans="3:7" ht="47.25">
      <c r="C29" s="12" t="s">
        <v>41</v>
      </c>
      <c r="D29" s="13" t="s">
        <v>42</v>
      </c>
      <c r="E29" s="14">
        <v>100450</v>
      </c>
      <c r="F29" s="14">
        <v>116735.56</v>
      </c>
      <c r="G29" s="15">
        <f t="shared" si="0"/>
        <v>1.1621260328521652</v>
      </c>
    </row>
    <row r="30" spans="3:7" ht="47.25">
      <c r="C30" s="12" t="s">
        <v>43</v>
      </c>
      <c r="D30" s="17" t="s">
        <v>44</v>
      </c>
      <c r="E30" s="14">
        <v>3200</v>
      </c>
      <c r="F30" s="14">
        <v>3130.58</v>
      </c>
      <c r="G30" s="15">
        <f t="shared" si="0"/>
        <v>0.97830624999999993</v>
      </c>
    </row>
    <row r="31" spans="3:7" ht="63">
      <c r="C31" s="12" t="s">
        <v>45</v>
      </c>
      <c r="D31" s="13" t="s">
        <v>46</v>
      </c>
      <c r="E31" s="14">
        <v>155500</v>
      </c>
      <c r="F31" s="14">
        <v>150113.74</v>
      </c>
      <c r="G31" s="15">
        <f t="shared" si="0"/>
        <v>0.96536167202572343</v>
      </c>
    </row>
    <row r="32" spans="3:7" ht="78.75">
      <c r="C32" s="12" t="s">
        <v>47</v>
      </c>
      <c r="D32" s="13" t="s">
        <v>48</v>
      </c>
      <c r="E32" s="14">
        <v>687400</v>
      </c>
      <c r="F32" s="14">
        <v>687400</v>
      </c>
      <c r="G32" s="15">
        <f t="shared" si="0"/>
        <v>1</v>
      </c>
    </row>
    <row r="33" spans="3:7" ht="15.75">
      <c r="C33" s="12" t="s">
        <v>49</v>
      </c>
      <c r="D33" s="13" t="s">
        <v>50</v>
      </c>
      <c r="E33" s="14">
        <v>36103049</v>
      </c>
      <c r="F33" s="14">
        <v>36103049</v>
      </c>
      <c r="G33" s="15">
        <f t="shared" si="0"/>
        <v>1</v>
      </c>
    </row>
    <row r="34" spans="3:7" ht="63">
      <c r="C34" s="12" t="s">
        <v>276</v>
      </c>
      <c r="D34" s="13" t="s">
        <v>278</v>
      </c>
      <c r="E34" s="14">
        <v>792000</v>
      </c>
      <c r="F34" s="14">
        <v>765393</v>
      </c>
      <c r="G34" s="15">
        <f t="shared" si="0"/>
        <v>0.96640530303030303</v>
      </c>
    </row>
    <row r="35" spans="3:7" ht="63">
      <c r="C35" s="12" t="s">
        <v>277</v>
      </c>
      <c r="D35" s="13" t="s">
        <v>279</v>
      </c>
      <c r="E35" s="14">
        <v>227021</v>
      </c>
      <c r="F35" s="14">
        <v>222104.37</v>
      </c>
      <c r="G35" s="15">
        <f t="shared" si="0"/>
        <v>0.97834284053017118</v>
      </c>
    </row>
    <row r="36" spans="3:7" ht="63">
      <c r="C36" s="12" t="s">
        <v>51</v>
      </c>
      <c r="D36" s="13" t="s">
        <v>52</v>
      </c>
      <c r="E36" s="14">
        <v>50000</v>
      </c>
      <c r="F36" s="14">
        <v>50000</v>
      </c>
      <c r="G36" s="15">
        <f t="shared" si="0"/>
        <v>1</v>
      </c>
    </row>
    <row r="37" spans="3:7" ht="18.75">
      <c r="C37" s="331" t="s">
        <v>53</v>
      </c>
      <c r="D37" s="332"/>
      <c r="E37" s="21">
        <f>SUM(E9:E36)</f>
        <v>58500949</v>
      </c>
      <c r="F37" s="21">
        <f>+F9+F10+F11+F12+F13+F14+F15+F16+F17+F18+F19+F20+F21+F22+F23+F24+F25+F26+F27+F28+F29+F30+F31+F32+F33+F34+F35+F36</f>
        <v>60404616.79999999</v>
      </c>
      <c r="G37" s="114">
        <f t="shared" si="0"/>
        <v>1.0325408020304079</v>
      </c>
    </row>
  </sheetData>
  <mergeCells count="2">
    <mergeCell ref="C3:G3"/>
    <mergeCell ref="C37:D37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headerFooter>
    <oddFooter>&amp;C&amp;14 12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I76"/>
  <sheetViews>
    <sheetView tabSelected="1" view="pageLayout" topLeftCell="A44" workbookViewId="0">
      <selection activeCell="D4" sqref="D4"/>
    </sheetView>
  </sheetViews>
  <sheetFormatPr defaultColWidth="10.28515625" defaultRowHeight="15.75"/>
  <cols>
    <col min="1" max="1" width="10.28515625" style="22"/>
    <col min="2" max="2" width="7.140625" style="22" customWidth="1"/>
    <col min="3" max="3" width="51.5703125" style="22" customWidth="1"/>
    <col min="4" max="4" width="18.42578125" style="22" customWidth="1"/>
    <col min="5" max="5" width="16.7109375" style="22" customWidth="1"/>
    <col min="6" max="6" width="12.7109375" style="22" customWidth="1"/>
    <col min="7" max="8" width="15.42578125" style="22" customWidth="1"/>
    <col min="9" max="9" width="13.5703125" style="22" customWidth="1"/>
    <col min="10" max="16384" width="10.28515625" style="22"/>
  </cols>
  <sheetData>
    <row r="2" spans="2:8">
      <c r="G2" s="115"/>
    </row>
    <row r="4" spans="2:8" ht="110.25">
      <c r="G4" s="115" t="s">
        <v>300</v>
      </c>
    </row>
    <row r="7" spans="2:8" ht="18.75" customHeight="1">
      <c r="B7" s="335" t="s">
        <v>89</v>
      </c>
      <c r="C7" s="319"/>
      <c r="D7" s="319"/>
      <c r="E7" s="319"/>
      <c r="F7" s="319"/>
      <c r="G7" s="319"/>
      <c r="H7" s="319"/>
    </row>
    <row r="8" spans="2:8" ht="18.75">
      <c r="C8" s="46" t="s">
        <v>88</v>
      </c>
      <c r="F8" s="45"/>
    </row>
    <row r="9" spans="2:8" ht="17.25" customHeight="1">
      <c r="B9" s="336" t="s">
        <v>83</v>
      </c>
      <c r="C9" s="336" t="s">
        <v>82</v>
      </c>
      <c r="D9" s="336" t="s">
        <v>81</v>
      </c>
      <c r="E9" s="336" t="s">
        <v>3</v>
      </c>
      <c r="F9" s="336" t="s">
        <v>80</v>
      </c>
      <c r="G9" s="336" t="s">
        <v>87</v>
      </c>
      <c r="H9" s="336" t="s">
        <v>86</v>
      </c>
    </row>
    <row r="10" spans="2:8" ht="14.25" customHeight="1">
      <c r="B10" s="337"/>
      <c r="C10" s="337"/>
      <c r="D10" s="337"/>
      <c r="E10" s="337"/>
      <c r="F10" s="337"/>
      <c r="G10" s="337"/>
      <c r="H10" s="337"/>
    </row>
    <row r="11" spans="2:8" ht="17.25" customHeight="1">
      <c r="B11" s="338"/>
      <c r="C11" s="338"/>
      <c r="D11" s="338"/>
      <c r="E11" s="338"/>
      <c r="F11" s="338"/>
      <c r="G11" s="338"/>
      <c r="H11" s="338"/>
    </row>
    <row r="12" spans="2:8" ht="19.5" customHeight="1">
      <c r="B12" s="26" t="s">
        <v>79</v>
      </c>
      <c r="C12" s="25" t="s">
        <v>78</v>
      </c>
      <c r="D12" s="24">
        <f>SUM(D13:D17)</f>
        <v>12024792</v>
      </c>
      <c r="E12" s="24">
        <f>SUM(E13:E17)</f>
        <v>13980534.800000001</v>
      </c>
      <c r="F12" s="32">
        <f t="shared" ref="F12:F27" si="0">+E12/D12*100</f>
        <v>116.26425471642254</v>
      </c>
      <c r="G12" s="24">
        <f>SUM(G13:G17)</f>
        <v>11547.91</v>
      </c>
      <c r="H12" s="24">
        <f>SUM(H13:H17)</f>
        <v>14596.66</v>
      </c>
    </row>
    <row r="13" spans="2:8" ht="14.25" customHeight="1">
      <c r="B13" s="41" t="s">
        <v>63</v>
      </c>
      <c r="C13" s="37" t="s">
        <v>77</v>
      </c>
      <c r="D13" s="39">
        <v>7000000</v>
      </c>
      <c r="E13" s="36">
        <v>8197111</v>
      </c>
      <c r="F13" s="40">
        <f t="shared" si="0"/>
        <v>117.1015857142857</v>
      </c>
      <c r="G13" s="36">
        <v>0</v>
      </c>
      <c r="H13" s="39">
        <v>0</v>
      </c>
    </row>
    <row r="14" spans="2:8" ht="14.25" customHeight="1">
      <c r="B14" s="38" t="s">
        <v>61</v>
      </c>
      <c r="C14" s="37" t="s">
        <v>76</v>
      </c>
      <c r="D14" s="34">
        <v>150000</v>
      </c>
      <c r="E14" s="36">
        <v>156038.9</v>
      </c>
      <c r="F14" s="35">
        <f t="shared" si="0"/>
        <v>104.02593333333331</v>
      </c>
      <c r="G14" s="36">
        <v>0</v>
      </c>
      <c r="H14" s="34">
        <v>0</v>
      </c>
    </row>
    <row r="15" spans="2:8" ht="15.75" customHeight="1">
      <c r="B15" s="38" t="s">
        <v>60</v>
      </c>
      <c r="C15" s="44" t="s">
        <v>75</v>
      </c>
      <c r="D15" s="34">
        <v>1350000</v>
      </c>
      <c r="E15" s="36">
        <v>1918600</v>
      </c>
      <c r="F15" s="35">
        <f t="shared" si="0"/>
        <v>142.1185185185185</v>
      </c>
      <c r="G15" s="36">
        <v>0</v>
      </c>
      <c r="H15" s="34">
        <v>0</v>
      </c>
    </row>
    <row r="16" spans="2:8" ht="14.25" customHeight="1">
      <c r="B16" s="38" t="s">
        <v>58</v>
      </c>
      <c r="C16" s="37" t="s">
        <v>285</v>
      </c>
      <c r="D16" s="34">
        <v>787242</v>
      </c>
      <c r="E16" s="36">
        <v>576666.76</v>
      </c>
      <c r="F16" s="35">
        <f t="shared" si="0"/>
        <v>73.25152367378773</v>
      </c>
      <c r="G16" s="36">
        <v>0</v>
      </c>
      <c r="H16" s="34">
        <v>0</v>
      </c>
    </row>
    <row r="17" spans="2:9">
      <c r="B17" s="38" t="s">
        <v>74</v>
      </c>
      <c r="C17" s="44" t="s">
        <v>73</v>
      </c>
      <c r="D17" s="34">
        <v>2737550</v>
      </c>
      <c r="E17" s="36">
        <v>3132118.14</v>
      </c>
      <c r="F17" s="35">
        <f t="shared" si="0"/>
        <v>114.41318478201312</v>
      </c>
      <c r="G17" s="36">
        <v>11547.91</v>
      </c>
      <c r="H17" s="34">
        <v>14596.66</v>
      </c>
    </row>
    <row r="18" spans="2:9">
      <c r="B18" s="30" t="s">
        <v>72</v>
      </c>
      <c r="C18" s="29" t="s">
        <v>71</v>
      </c>
      <c r="D18" s="24">
        <v>8112701</v>
      </c>
      <c r="E18" s="28">
        <v>8106613.7199999997</v>
      </c>
      <c r="F18" s="43">
        <f t="shared" si="0"/>
        <v>99.924966050147773</v>
      </c>
      <c r="G18" s="28">
        <v>0</v>
      </c>
      <c r="H18" s="24">
        <v>0</v>
      </c>
    </row>
    <row r="19" spans="2:9">
      <c r="B19" s="26" t="s">
        <v>70</v>
      </c>
      <c r="C19" s="25" t="s">
        <v>69</v>
      </c>
      <c r="D19" s="28">
        <v>713694</v>
      </c>
      <c r="E19" s="24">
        <v>713460.43</v>
      </c>
      <c r="F19" s="32">
        <f t="shared" si="0"/>
        <v>99.967273089026946</v>
      </c>
      <c r="G19" s="24">
        <v>0</v>
      </c>
      <c r="H19" s="42">
        <v>0</v>
      </c>
      <c r="I19" s="23"/>
    </row>
    <row r="20" spans="2:9" ht="15.75" customHeight="1">
      <c r="B20" s="26" t="s">
        <v>68</v>
      </c>
      <c r="C20" s="25" t="s">
        <v>67</v>
      </c>
      <c r="D20" s="28">
        <v>537830</v>
      </c>
      <c r="E20" s="24">
        <v>519204.09</v>
      </c>
      <c r="F20" s="32">
        <f t="shared" si="0"/>
        <v>96.53684063737613</v>
      </c>
      <c r="G20" s="24">
        <v>0</v>
      </c>
      <c r="H20" s="42">
        <v>0</v>
      </c>
    </row>
    <row r="21" spans="2:9" ht="18.75" customHeight="1">
      <c r="B21" s="26" t="s">
        <v>66</v>
      </c>
      <c r="C21" s="27" t="s">
        <v>288</v>
      </c>
      <c r="D21" s="28">
        <v>795200</v>
      </c>
      <c r="E21" s="24">
        <v>768523.58</v>
      </c>
      <c r="F21" s="32">
        <f t="shared" si="0"/>
        <v>96.645319416498992</v>
      </c>
      <c r="G21" s="24">
        <v>0</v>
      </c>
      <c r="H21" s="42">
        <v>0</v>
      </c>
    </row>
    <row r="22" spans="2:9" ht="18.75" customHeight="1">
      <c r="B22" s="26" t="s">
        <v>65</v>
      </c>
      <c r="C22" s="27" t="s">
        <v>286</v>
      </c>
      <c r="D22" s="28">
        <v>213683</v>
      </c>
      <c r="E22" s="24">
        <v>213231.18</v>
      </c>
      <c r="F22" s="32">
        <f t="shared" si="0"/>
        <v>99.788555945021358</v>
      </c>
      <c r="G22" s="24"/>
      <c r="H22" s="42"/>
    </row>
    <row r="23" spans="2:9">
      <c r="B23" s="26" t="s">
        <v>287</v>
      </c>
      <c r="C23" s="25" t="s">
        <v>64</v>
      </c>
      <c r="D23" s="28">
        <f>SUM(D24:D26)</f>
        <v>36103049</v>
      </c>
      <c r="E23" s="24">
        <f>+E24+E25+E26</f>
        <v>36103049</v>
      </c>
      <c r="F23" s="32">
        <f t="shared" si="0"/>
        <v>100</v>
      </c>
      <c r="G23" s="24">
        <f>SUM(G24:G26)</f>
        <v>0</v>
      </c>
      <c r="H23" s="42">
        <f>SUM(H24:H26)</f>
        <v>0</v>
      </c>
    </row>
    <row r="24" spans="2:9">
      <c r="B24" s="41" t="s">
        <v>63</v>
      </c>
      <c r="C24" s="37" t="s">
        <v>62</v>
      </c>
      <c r="D24" s="39">
        <v>28273609</v>
      </c>
      <c r="E24" s="36">
        <v>28273609</v>
      </c>
      <c r="F24" s="40">
        <f t="shared" si="0"/>
        <v>100</v>
      </c>
      <c r="G24" s="39">
        <v>0</v>
      </c>
      <c r="H24" s="39">
        <v>0</v>
      </c>
    </row>
    <row r="25" spans="2:9">
      <c r="B25" s="38" t="s">
        <v>60</v>
      </c>
      <c r="C25" s="37" t="s">
        <v>59</v>
      </c>
      <c r="D25" s="34">
        <v>6862655</v>
      </c>
      <c r="E25" s="36">
        <v>6862655</v>
      </c>
      <c r="F25" s="35">
        <f t="shared" si="0"/>
        <v>100</v>
      </c>
      <c r="G25" s="34">
        <v>0</v>
      </c>
      <c r="H25" s="34">
        <v>0</v>
      </c>
    </row>
    <row r="26" spans="2:9">
      <c r="B26" s="38" t="s">
        <v>58</v>
      </c>
      <c r="C26" s="37" t="s">
        <v>57</v>
      </c>
      <c r="D26" s="34">
        <v>966785</v>
      </c>
      <c r="E26" s="36">
        <v>966785</v>
      </c>
      <c r="F26" s="35">
        <f t="shared" si="0"/>
        <v>100</v>
      </c>
      <c r="G26" s="34">
        <v>0</v>
      </c>
      <c r="H26" s="33">
        <v>0</v>
      </c>
    </row>
    <row r="27" spans="2:9" ht="20.25" customHeight="1">
      <c r="B27" s="339" t="s">
        <v>56</v>
      </c>
      <c r="C27" s="340"/>
      <c r="D27" s="28">
        <f>+D12+D18+D19+D20+D21+D22+D23</f>
        <v>58500949</v>
      </c>
      <c r="E27" s="24">
        <f>+E12+E18+E19+E20+E21+E22+E23</f>
        <v>60404616.799999997</v>
      </c>
      <c r="F27" s="32">
        <f t="shared" si="0"/>
        <v>103.25408020304081</v>
      </c>
      <c r="G27" s="24">
        <f>+G12+G18+G19+G20+G21+G23</f>
        <v>11547.91</v>
      </c>
      <c r="H27" s="24">
        <f>+H12+H18+H19+H20+H21+H23</f>
        <v>14596.66</v>
      </c>
    </row>
    <row r="28" spans="2:9" ht="33.75" customHeight="1">
      <c r="B28" s="333" t="s">
        <v>405</v>
      </c>
      <c r="C28" s="333"/>
      <c r="D28" s="333"/>
      <c r="E28" s="31"/>
      <c r="F28" s="333" t="s">
        <v>406</v>
      </c>
      <c r="G28" s="333"/>
      <c r="H28" s="333"/>
    </row>
    <row r="29" spans="2:9">
      <c r="B29" s="334"/>
      <c r="C29" s="334"/>
      <c r="D29" s="334"/>
      <c r="F29" s="334"/>
      <c r="G29" s="334"/>
      <c r="H29" s="334"/>
    </row>
    <row r="30" spans="2:9">
      <c r="B30" s="334"/>
      <c r="C30" s="334"/>
      <c r="D30" s="334"/>
      <c r="F30" s="334"/>
      <c r="G30" s="334"/>
      <c r="H30" s="334"/>
    </row>
    <row r="31" spans="2:9" ht="54" customHeight="1">
      <c r="B31" s="334"/>
      <c r="C31" s="334"/>
      <c r="D31" s="334"/>
      <c r="F31" s="334"/>
      <c r="G31" s="334"/>
      <c r="H31" s="334"/>
    </row>
    <row r="69" spans="2:4">
      <c r="B69" s="26" t="s">
        <v>79</v>
      </c>
      <c r="C69" s="25" t="s">
        <v>85</v>
      </c>
      <c r="D69" s="24">
        <f>+E12</f>
        <v>13980534.800000001</v>
      </c>
    </row>
    <row r="70" spans="2:4">
      <c r="B70" s="30" t="s">
        <v>72</v>
      </c>
      <c r="C70" s="29" t="s">
        <v>71</v>
      </c>
      <c r="D70" s="24">
        <f t="shared" ref="D70:D75" si="1">+E18</f>
        <v>8106613.7199999997</v>
      </c>
    </row>
    <row r="71" spans="2:4">
      <c r="B71" s="26" t="s">
        <v>70</v>
      </c>
      <c r="C71" s="25" t="s">
        <v>69</v>
      </c>
      <c r="D71" s="24">
        <f t="shared" si="1"/>
        <v>713460.43</v>
      </c>
    </row>
    <row r="72" spans="2:4">
      <c r="B72" s="26" t="s">
        <v>68</v>
      </c>
      <c r="C72" s="25" t="s">
        <v>67</v>
      </c>
      <c r="D72" s="24">
        <f t="shared" si="1"/>
        <v>519204.09</v>
      </c>
    </row>
    <row r="73" spans="2:4">
      <c r="B73" s="26" t="s">
        <v>66</v>
      </c>
      <c r="C73" s="27" t="s">
        <v>288</v>
      </c>
      <c r="D73" s="24">
        <f t="shared" si="1"/>
        <v>768523.58</v>
      </c>
    </row>
    <row r="74" spans="2:4">
      <c r="B74" s="26" t="s">
        <v>287</v>
      </c>
      <c r="C74" s="27" t="s">
        <v>286</v>
      </c>
      <c r="D74" s="24">
        <f t="shared" si="1"/>
        <v>213231.18</v>
      </c>
    </row>
    <row r="75" spans="2:4">
      <c r="B75" s="26" t="s">
        <v>289</v>
      </c>
      <c r="C75" s="25" t="s">
        <v>84</v>
      </c>
      <c r="D75" s="24">
        <f t="shared" si="1"/>
        <v>36103049</v>
      </c>
    </row>
    <row r="76" spans="2:4">
      <c r="D76" s="23">
        <f>SUM(D69:D75)</f>
        <v>60404616.799999997</v>
      </c>
    </row>
  </sheetData>
  <mergeCells count="11">
    <mergeCell ref="F28:H31"/>
    <mergeCell ref="B7:H7"/>
    <mergeCell ref="B9:B11"/>
    <mergeCell ref="C9:C11"/>
    <mergeCell ref="D9:D11"/>
    <mergeCell ref="E9:E11"/>
    <mergeCell ref="F9:F11"/>
    <mergeCell ref="G9:G11"/>
    <mergeCell ref="H9:H11"/>
    <mergeCell ref="B28:D31"/>
    <mergeCell ref="B27:C27"/>
  </mergeCells>
  <pageMargins left="0.70866141732283472" right="0.70866141732283472" top="0.74803149606299213" bottom="0.74803149606299213" header="0.31496062992125984" footer="0.31496062992125984"/>
  <pageSetup paperSize="9" scale="60" firstPageNumber="13" orientation="portrait" useFirstPageNumber="1" horizontalDpi="4294967292" verticalDpi="0" r:id="rId1"/>
  <headerFooter>
    <oddFooter>&amp;C&amp;14 13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D1:O81"/>
  <sheetViews>
    <sheetView zoomScale="80" zoomScaleNormal="80" workbookViewId="0">
      <selection activeCell="J73" sqref="J73"/>
    </sheetView>
  </sheetViews>
  <sheetFormatPr defaultColWidth="10.28515625" defaultRowHeight="15.75"/>
  <cols>
    <col min="1" max="1" width="10.28515625" style="22"/>
    <col min="2" max="2" width="13.7109375" style="22" bestFit="1" customWidth="1"/>
    <col min="3" max="3" width="11.85546875" style="22" bestFit="1" customWidth="1"/>
    <col min="4" max="4" width="5.5703125" style="22" customWidth="1"/>
    <col min="5" max="5" width="65.140625" style="22" customWidth="1"/>
    <col min="6" max="6" width="19.5703125" style="22" customWidth="1"/>
    <col min="7" max="7" width="18.28515625" style="22" customWidth="1"/>
    <col min="8" max="8" width="16" style="22" customWidth="1"/>
    <col min="9" max="9" width="18.42578125" style="22" customWidth="1"/>
    <col min="10" max="10" width="9.140625" style="22"/>
    <col min="11" max="11" width="14.85546875" style="22" customWidth="1"/>
    <col min="12" max="13" width="9.140625" style="22"/>
    <col min="14" max="14" width="19.140625" style="22" customWidth="1"/>
    <col min="15" max="15" width="16.140625" style="22" customWidth="1"/>
    <col min="16" max="16384" width="10.28515625" style="22"/>
  </cols>
  <sheetData>
    <row r="1" spans="4:8">
      <c r="F1" s="60"/>
      <c r="G1" s="60"/>
    </row>
    <row r="2" spans="4:8" ht="30" customHeight="1">
      <c r="F2" s="60"/>
      <c r="G2" s="22" t="s">
        <v>253</v>
      </c>
    </row>
    <row r="3" spans="4:8">
      <c r="F3" s="60"/>
      <c r="G3" s="22" t="s">
        <v>280</v>
      </c>
    </row>
    <row r="4" spans="4:8" ht="47.25">
      <c r="F4" s="60"/>
      <c r="G4" s="115" t="s">
        <v>297</v>
      </c>
    </row>
    <row r="5" spans="4:8">
      <c r="F5" s="60"/>
      <c r="G5" s="22" t="s">
        <v>91</v>
      </c>
    </row>
    <row r="6" spans="4:8">
      <c r="F6" s="60"/>
      <c r="G6" s="60"/>
    </row>
    <row r="7" spans="4:8">
      <c r="F7" s="60"/>
      <c r="G7" s="60"/>
    </row>
    <row r="8" spans="4:8">
      <c r="F8" s="60"/>
      <c r="G8" s="60"/>
    </row>
    <row r="9" spans="4:8" ht="35.25" customHeight="1">
      <c r="D9" s="341" t="s">
        <v>281</v>
      </c>
      <c r="E9" s="342"/>
      <c r="F9" s="342"/>
      <c r="G9" s="342"/>
      <c r="H9" s="342"/>
    </row>
    <row r="10" spans="4:8" ht="18.75">
      <c r="D10" s="90"/>
      <c r="E10" s="90"/>
      <c r="F10" s="89"/>
    </row>
    <row r="11" spans="4:8">
      <c r="F11" s="60"/>
      <c r="G11" s="60"/>
    </row>
    <row r="12" spans="4:8">
      <c r="F12" s="60"/>
      <c r="G12" s="60"/>
    </row>
    <row r="13" spans="4:8" ht="47.25" customHeight="1">
      <c r="D13" s="88" t="s">
        <v>0</v>
      </c>
      <c r="E13" s="87" t="s">
        <v>252</v>
      </c>
      <c r="F13" s="85" t="s">
        <v>2</v>
      </c>
      <c r="G13" s="86" t="s">
        <v>3</v>
      </c>
      <c r="H13" s="85" t="s">
        <v>80</v>
      </c>
    </row>
    <row r="14" spans="4:8" ht="48" customHeight="1">
      <c r="D14" s="84">
        <v>1</v>
      </c>
      <c r="E14" s="83">
        <v>2</v>
      </c>
      <c r="F14" s="82">
        <v>3</v>
      </c>
      <c r="G14" s="82">
        <v>4</v>
      </c>
      <c r="H14" s="82">
        <v>5</v>
      </c>
    </row>
    <row r="15" spans="4:8" ht="47.25">
      <c r="D15" s="74" t="s">
        <v>37</v>
      </c>
      <c r="E15" s="53" t="s">
        <v>251</v>
      </c>
      <c r="F15" s="75">
        <v>1994621</v>
      </c>
      <c r="G15" s="75">
        <v>1880350.35</v>
      </c>
      <c r="H15" s="72">
        <f>G15/F15*100%</f>
        <v>0.94271059514564426</v>
      </c>
    </row>
    <row r="16" spans="4:8" ht="47.25">
      <c r="D16" s="74" t="s">
        <v>39</v>
      </c>
      <c r="E16" s="53" t="s">
        <v>250</v>
      </c>
      <c r="F16" s="75">
        <v>98000</v>
      </c>
      <c r="G16" s="75">
        <v>91308</v>
      </c>
      <c r="H16" s="72">
        <f t="shared" ref="H16:H79" si="0">G16/F16*100%</f>
        <v>0.93171428571428572</v>
      </c>
    </row>
    <row r="17" spans="4:11">
      <c r="D17" s="74" t="s">
        <v>249</v>
      </c>
      <c r="E17" s="53" t="s">
        <v>248</v>
      </c>
      <c r="F17" s="75">
        <v>55000</v>
      </c>
      <c r="G17" s="75">
        <v>55000</v>
      </c>
      <c r="H17" s="72">
        <f t="shared" si="0"/>
        <v>1</v>
      </c>
    </row>
    <row r="18" spans="4:11" ht="31.5">
      <c r="D18" s="74" t="s">
        <v>247</v>
      </c>
      <c r="E18" s="53" t="s">
        <v>246</v>
      </c>
      <c r="F18" s="75">
        <v>910000</v>
      </c>
      <c r="G18" s="75">
        <v>789801</v>
      </c>
      <c r="H18" s="72">
        <f t="shared" si="0"/>
        <v>0.86791318681318685</v>
      </c>
    </row>
    <row r="19" spans="4:11" ht="31.5">
      <c r="D19" s="74" t="s">
        <v>245</v>
      </c>
      <c r="E19" s="76" t="s">
        <v>244</v>
      </c>
      <c r="F19" s="75">
        <v>126222</v>
      </c>
      <c r="G19" s="75">
        <v>126221</v>
      </c>
      <c r="H19" s="72">
        <f t="shared" si="0"/>
        <v>0.99999207745084062</v>
      </c>
    </row>
    <row r="20" spans="4:11" ht="47.25">
      <c r="D20" s="74" t="s">
        <v>243</v>
      </c>
      <c r="E20" s="53" t="s">
        <v>242</v>
      </c>
      <c r="F20" s="75">
        <v>35000</v>
      </c>
      <c r="G20" s="75">
        <v>35000</v>
      </c>
      <c r="H20" s="72">
        <f t="shared" si="0"/>
        <v>1</v>
      </c>
      <c r="K20" s="23"/>
    </row>
    <row r="21" spans="4:11" ht="31.5">
      <c r="D21" s="74" t="s">
        <v>241</v>
      </c>
      <c r="E21" s="53" t="s">
        <v>240</v>
      </c>
      <c r="F21" s="75">
        <v>137000</v>
      </c>
      <c r="G21" s="75">
        <v>136695.60999999999</v>
      </c>
      <c r="H21" s="72">
        <f t="shared" si="0"/>
        <v>0.99777817518248169</v>
      </c>
      <c r="K21" s="23"/>
    </row>
    <row r="22" spans="4:11">
      <c r="D22" s="74" t="s">
        <v>239</v>
      </c>
      <c r="E22" s="53" t="s">
        <v>238</v>
      </c>
      <c r="F22" s="75">
        <v>529942</v>
      </c>
      <c r="G22" s="75">
        <v>519277.53</v>
      </c>
      <c r="H22" s="72">
        <f t="shared" si="0"/>
        <v>0.97987615625860947</v>
      </c>
      <c r="K22" s="23"/>
    </row>
    <row r="23" spans="4:11">
      <c r="D23" s="74" t="s">
        <v>237</v>
      </c>
      <c r="E23" s="53" t="s">
        <v>236</v>
      </c>
      <c r="F23" s="73">
        <v>466857</v>
      </c>
      <c r="G23" s="73">
        <v>460013.17</v>
      </c>
      <c r="H23" s="72">
        <f t="shared" si="0"/>
        <v>0.98534062892920093</v>
      </c>
      <c r="K23" s="23"/>
    </row>
    <row r="24" spans="4:11" ht="31.5">
      <c r="D24" s="74" t="s">
        <v>235</v>
      </c>
      <c r="E24" s="53" t="s">
        <v>234</v>
      </c>
      <c r="F24" s="75">
        <v>267573</v>
      </c>
      <c r="G24" s="75">
        <v>267572.95</v>
      </c>
      <c r="H24" s="72">
        <f t="shared" si="0"/>
        <v>0.99999981313510711</v>
      </c>
      <c r="K24" s="23"/>
    </row>
    <row r="25" spans="4:11" ht="27" customHeight="1">
      <c r="D25" s="74" t="s">
        <v>233</v>
      </c>
      <c r="E25" s="53" t="s">
        <v>232</v>
      </c>
      <c r="F25" s="77">
        <v>1445865</v>
      </c>
      <c r="G25" s="77">
        <v>1265113.51</v>
      </c>
      <c r="H25" s="72">
        <f t="shared" si="0"/>
        <v>0.8749872982609026</v>
      </c>
    </row>
    <row r="26" spans="4:11">
      <c r="D26" s="74" t="s">
        <v>231</v>
      </c>
      <c r="E26" s="53" t="s">
        <v>230</v>
      </c>
      <c r="F26" s="75">
        <v>27800</v>
      </c>
      <c r="G26" s="75">
        <v>27800</v>
      </c>
      <c r="H26" s="72">
        <f t="shared" si="0"/>
        <v>1</v>
      </c>
    </row>
    <row r="27" spans="4:11">
      <c r="D27" s="74" t="s">
        <v>229</v>
      </c>
      <c r="E27" s="53" t="s">
        <v>228</v>
      </c>
      <c r="F27" s="75">
        <v>3619</v>
      </c>
      <c r="G27" s="75">
        <v>3619</v>
      </c>
      <c r="H27" s="72">
        <f t="shared" si="0"/>
        <v>1</v>
      </c>
    </row>
    <row r="28" spans="4:11">
      <c r="D28" s="74" t="s">
        <v>227</v>
      </c>
      <c r="E28" s="56" t="s">
        <v>226</v>
      </c>
      <c r="F28" s="75">
        <v>21588817</v>
      </c>
      <c r="G28" s="75">
        <v>21493178.210000001</v>
      </c>
      <c r="H28" s="72">
        <f t="shared" si="0"/>
        <v>0.99556998468234736</v>
      </c>
    </row>
    <row r="29" spans="4:11">
      <c r="D29" s="74" t="s">
        <v>225</v>
      </c>
      <c r="E29" s="56" t="s">
        <v>224</v>
      </c>
      <c r="F29" s="75">
        <v>192209</v>
      </c>
      <c r="G29" s="75">
        <v>192207.69</v>
      </c>
      <c r="H29" s="72">
        <f t="shared" si="0"/>
        <v>0.99999318450228658</v>
      </c>
    </row>
    <row r="30" spans="4:11">
      <c r="D30" s="74" t="s">
        <v>223</v>
      </c>
      <c r="E30" s="56" t="s">
        <v>222</v>
      </c>
      <c r="F30" s="75">
        <v>1487776</v>
      </c>
      <c r="G30" s="75">
        <v>1473685.45</v>
      </c>
      <c r="H30" s="72">
        <f t="shared" si="0"/>
        <v>0.99052911863076154</v>
      </c>
    </row>
    <row r="31" spans="4:11" ht="31.5">
      <c r="D31" s="74" t="s">
        <v>221</v>
      </c>
      <c r="E31" s="56" t="s">
        <v>220</v>
      </c>
      <c r="F31" s="75">
        <v>3169849</v>
      </c>
      <c r="G31" s="75">
        <v>3169848.63</v>
      </c>
      <c r="H31" s="72">
        <f t="shared" si="0"/>
        <v>0.99999988327519695</v>
      </c>
    </row>
    <row r="32" spans="4:11" ht="31.5">
      <c r="D32" s="74" t="s">
        <v>219</v>
      </c>
      <c r="E32" s="56" t="s">
        <v>218</v>
      </c>
      <c r="F32" s="75">
        <v>291675</v>
      </c>
      <c r="G32" s="75">
        <v>291674.23</v>
      </c>
      <c r="H32" s="72">
        <f t="shared" si="0"/>
        <v>0.99999736007542639</v>
      </c>
    </row>
    <row r="33" spans="4:8" ht="31.5">
      <c r="D33" s="74" t="s">
        <v>217</v>
      </c>
      <c r="E33" s="56" t="s">
        <v>216</v>
      </c>
      <c r="F33" s="75">
        <v>216618</v>
      </c>
      <c r="G33" s="75">
        <v>216617.69</v>
      </c>
      <c r="H33" s="72">
        <f t="shared" si="0"/>
        <v>0.99999856890932426</v>
      </c>
    </row>
    <row r="34" spans="4:8">
      <c r="D34" s="74" t="s">
        <v>215</v>
      </c>
      <c r="E34" s="56" t="s">
        <v>214</v>
      </c>
      <c r="F34" s="75">
        <v>3599091</v>
      </c>
      <c r="G34" s="75">
        <v>3557521.73</v>
      </c>
      <c r="H34" s="72">
        <f t="shared" si="0"/>
        <v>0.98845006419676529</v>
      </c>
    </row>
    <row r="35" spans="4:8">
      <c r="D35" s="74" t="s">
        <v>213</v>
      </c>
      <c r="E35" s="56" t="s">
        <v>212</v>
      </c>
      <c r="F35" s="75">
        <v>574025</v>
      </c>
      <c r="G35" s="75">
        <v>566114.53</v>
      </c>
      <c r="H35" s="72">
        <f t="shared" si="0"/>
        <v>0.98621929358477423</v>
      </c>
    </row>
    <row r="36" spans="4:8">
      <c r="D36" s="74" t="s">
        <v>211</v>
      </c>
      <c r="E36" s="53" t="s">
        <v>210</v>
      </c>
      <c r="F36" s="73">
        <v>1749888</v>
      </c>
      <c r="G36" s="73">
        <v>1749886.4</v>
      </c>
      <c r="H36" s="72">
        <f t="shared" si="0"/>
        <v>0.99999908565576767</v>
      </c>
    </row>
    <row r="37" spans="4:8" ht="47.25">
      <c r="D37" s="74" t="s">
        <v>209</v>
      </c>
      <c r="E37" s="53" t="s">
        <v>208</v>
      </c>
      <c r="F37" s="81">
        <v>5450000</v>
      </c>
      <c r="G37" s="81">
        <v>4696215.9800000004</v>
      </c>
      <c r="H37" s="72">
        <f t="shared" si="0"/>
        <v>0.86169100550458722</v>
      </c>
    </row>
    <row r="38" spans="4:8">
      <c r="D38" s="74" t="s">
        <v>207</v>
      </c>
      <c r="E38" s="53" t="s">
        <v>206</v>
      </c>
      <c r="F38" s="75">
        <v>317149</v>
      </c>
      <c r="G38" s="75">
        <v>308740.03000000003</v>
      </c>
      <c r="H38" s="72">
        <f t="shared" si="0"/>
        <v>0.97348574329416149</v>
      </c>
    </row>
    <row r="39" spans="4:8" ht="31.5" customHeight="1">
      <c r="D39" s="74" t="s">
        <v>205</v>
      </c>
      <c r="E39" s="56" t="s">
        <v>204</v>
      </c>
      <c r="F39" s="75">
        <v>148599</v>
      </c>
      <c r="G39" s="75">
        <v>148598.07999999999</v>
      </c>
      <c r="H39" s="72">
        <f t="shared" si="0"/>
        <v>0.99999380884124378</v>
      </c>
    </row>
    <row r="40" spans="4:8">
      <c r="D40" s="74" t="s">
        <v>203</v>
      </c>
      <c r="E40" s="53" t="s">
        <v>202</v>
      </c>
      <c r="F40" s="75">
        <v>3217896</v>
      </c>
      <c r="G40" s="75">
        <v>3108168.76</v>
      </c>
      <c r="H40" s="72">
        <f t="shared" si="0"/>
        <v>0.96590093651255349</v>
      </c>
    </row>
    <row r="41" spans="4:8">
      <c r="D41" s="74" t="s">
        <v>201</v>
      </c>
      <c r="E41" s="53" t="s">
        <v>200</v>
      </c>
      <c r="F41" s="75">
        <v>398272</v>
      </c>
      <c r="G41" s="75">
        <v>402349.72</v>
      </c>
      <c r="H41" s="72">
        <f t="shared" si="0"/>
        <v>1.0102385304515507</v>
      </c>
    </row>
    <row r="42" spans="4:8">
      <c r="D42" s="74" t="s">
        <v>199</v>
      </c>
      <c r="E42" s="53" t="s">
        <v>198</v>
      </c>
      <c r="F42" s="75">
        <v>49070</v>
      </c>
      <c r="G42" s="75">
        <v>47452.26</v>
      </c>
      <c r="H42" s="72">
        <f t="shared" si="0"/>
        <v>0.96703199510902793</v>
      </c>
    </row>
    <row r="43" spans="4:8" ht="18.75" customHeight="1">
      <c r="D43" s="80" t="s">
        <v>197</v>
      </c>
      <c r="E43" s="79" t="s">
        <v>196</v>
      </c>
      <c r="F43" s="75">
        <v>468764</v>
      </c>
      <c r="G43" s="75">
        <v>467165.58</v>
      </c>
      <c r="H43" s="72">
        <f t="shared" si="0"/>
        <v>0.99659013917451</v>
      </c>
    </row>
    <row r="44" spans="4:8" ht="31.5" customHeight="1">
      <c r="D44" s="80" t="s">
        <v>195</v>
      </c>
      <c r="E44" s="79" t="s">
        <v>194</v>
      </c>
      <c r="F44" s="75">
        <v>28161</v>
      </c>
      <c r="G44" s="75">
        <v>28160.26</v>
      </c>
      <c r="H44" s="72">
        <f t="shared" si="0"/>
        <v>0.99997372252405803</v>
      </c>
    </row>
    <row r="45" spans="4:8">
      <c r="D45" s="74" t="s">
        <v>193</v>
      </c>
      <c r="E45" s="53" t="s">
        <v>192</v>
      </c>
      <c r="F45" s="75">
        <v>1793340</v>
      </c>
      <c r="G45" s="75">
        <v>1781040.33</v>
      </c>
      <c r="H45" s="72">
        <f t="shared" si="0"/>
        <v>0.99314147345177162</v>
      </c>
    </row>
    <row r="46" spans="4:8">
      <c r="D46" s="74" t="s">
        <v>191</v>
      </c>
      <c r="E46" s="53" t="s">
        <v>190</v>
      </c>
      <c r="F46" s="75">
        <v>3000854</v>
      </c>
      <c r="G46" s="75">
        <v>2972158.36</v>
      </c>
      <c r="H46" s="72">
        <f t="shared" si="0"/>
        <v>0.99043750878916459</v>
      </c>
    </row>
    <row r="47" spans="4:8">
      <c r="D47" s="74" t="s">
        <v>189</v>
      </c>
      <c r="E47" s="53" t="s">
        <v>188</v>
      </c>
      <c r="F47" s="75">
        <v>61449</v>
      </c>
      <c r="G47" s="75">
        <v>58237.7</v>
      </c>
      <c r="H47" s="72">
        <f t="shared" si="0"/>
        <v>0.94774040261029469</v>
      </c>
    </row>
    <row r="48" spans="4:8">
      <c r="D48" s="74" t="s">
        <v>187</v>
      </c>
      <c r="E48" s="53" t="s">
        <v>186</v>
      </c>
      <c r="F48" s="75">
        <v>2415997</v>
      </c>
      <c r="G48" s="75">
        <v>2338565.2200000002</v>
      </c>
      <c r="H48" s="72">
        <f t="shared" si="0"/>
        <v>0.96795038238871989</v>
      </c>
    </row>
    <row r="49" spans="4:8">
      <c r="D49" s="74" t="s">
        <v>185</v>
      </c>
      <c r="E49" s="53" t="s">
        <v>184</v>
      </c>
      <c r="F49" s="75">
        <v>39502</v>
      </c>
      <c r="G49" s="75">
        <v>37310.31</v>
      </c>
      <c r="H49" s="72">
        <f t="shared" si="0"/>
        <v>0.94451698648169702</v>
      </c>
    </row>
    <row r="50" spans="4:8">
      <c r="D50" s="74" t="s">
        <v>183</v>
      </c>
      <c r="E50" s="53" t="s">
        <v>182</v>
      </c>
      <c r="F50" s="75">
        <v>31794</v>
      </c>
      <c r="G50" s="75">
        <v>30112.42</v>
      </c>
      <c r="H50" s="72">
        <f t="shared" si="0"/>
        <v>0.94711014656853487</v>
      </c>
    </row>
    <row r="51" spans="4:8">
      <c r="D51" s="74" t="s">
        <v>181</v>
      </c>
      <c r="E51" s="53" t="s">
        <v>180</v>
      </c>
      <c r="F51" s="75">
        <v>144044</v>
      </c>
      <c r="G51" s="75">
        <v>136934.82</v>
      </c>
      <c r="H51" s="72">
        <f t="shared" si="0"/>
        <v>0.95064577490211333</v>
      </c>
    </row>
    <row r="52" spans="4:8">
      <c r="D52" s="74" t="s">
        <v>179</v>
      </c>
      <c r="E52" s="53" t="s">
        <v>178</v>
      </c>
      <c r="F52" s="75">
        <v>4300</v>
      </c>
      <c r="G52" s="75">
        <v>3811.92</v>
      </c>
      <c r="H52" s="72">
        <f t="shared" si="0"/>
        <v>0.88649302325581392</v>
      </c>
    </row>
    <row r="53" spans="4:8">
      <c r="D53" s="74" t="s">
        <v>177</v>
      </c>
      <c r="E53" s="53" t="s">
        <v>176</v>
      </c>
      <c r="F53" s="75">
        <v>1330</v>
      </c>
      <c r="G53" s="75">
        <v>1329.8</v>
      </c>
      <c r="H53" s="72">
        <f t="shared" si="0"/>
        <v>0.99984962406015032</v>
      </c>
    </row>
    <row r="54" spans="4:8" ht="31.5">
      <c r="D54" s="74" t="s">
        <v>175</v>
      </c>
      <c r="E54" s="76" t="s">
        <v>174</v>
      </c>
      <c r="F54" s="75">
        <v>47365</v>
      </c>
      <c r="G54" s="75">
        <v>45120.46</v>
      </c>
      <c r="H54" s="72">
        <f t="shared" si="0"/>
        <v>0.95261184418874689</v>
      </c>
    </row>
    <row r="55" spans="4:8">
      <c r="D55" s="74" t="s">
        <v>173</v>
      </c>
      <c r="E55" s="53" t="s">
        <v>172</v>
      </c>
      <c r="F55" s="75">
        <v>60829</v>
      </c>
      <c r="G55" s="75">
        <v>55451.22</v>
      </c>
      <c r="H55" s="72">
        <f t="shared" si="0"/>
        <v>0.91159183941869837</v>
      </c>
    </row>
    <row r="56" spans="4:8">
      <c r="D56" s="74" t="s">
        <v>171</v>
      </c>
      <c r="E56" s="53" t="s">
        <v>170</v>
      </c>
      <c r="F56" s="75">
        <v>8057</v>
      </c>
      <c r="G56" s="75">
        <v>5040.12</v>
      </c>
      <c r="H56" s="72">
        <f t="shared" si="0"/>
        <v>0.62555789996276523</v>
      </c>
    </row>
    <row r="57" spans="4:8">
      <c r="D57" s="74" t="s">
        <v>169</v>
      </c>
      <c r="E57" s="53" t="s">
        <v>168</v>
      </c>
      <c r="F57" s="75">
        <v>62180</v>
      </c>
      <c r="G57" s="75">
        <v>60514.05</v>
      </c>
      <c r="H57" s="72">
        <f t="shared" si="0"/>
        <v>0.97320762302991315</v>
      </c>
    </row>
    <row r="58" spans="4:8">
      <c r="D58" s="74" t="s">
        <v>167</v>
      </c>
      <c r="E58" s="53" t="s">
        <v>166</v>
      </c>
      <c r="F58" s="75">
        <v>1238813</v>
      </c>
      <c r="G58" s="75">
        <v>1238811.99</v>
      </c>
      <c r="H58" s="72">
        <f t="shared" si="0"/>
        <v>0.99999918470342175</v>
      </c>
    </row>
    <row r="59" spans="4:8">
      <c r="D59" s="74" t="s">
        <v>165</v>
      </c>
      <c r="E59" s="53" t="s">
        <v>164</v>
      </c>
      <c r="F59" s="75">
        <v>44563</v>
      </c>
      <c r="G59" s="75">
        <v>44352.1</v>
      </c>
      <c r="H59" s="72">
        <f t="shared" si="0"/>
        <v>0.99526737427911049</v>
      </c>
    </row>
    <row r="60" spans="4:8">
      <c r="D60" s="74" t="s">
        <v>163</v>
      </c>
      <c r="E60" s="53" t="s">
        <v>162</v>
      </c>
      <c r="F60" s="75">
        <v>150</v>
      </c>
      <c r="G60" s="75">
        <v>117</v>
      </c>
      <c r="H60" s="72">
        <f t="shared" si="0"/>
        <v>0.78</v>
      </c>
    </row>
    <row r="61" spans="4:8">
      <c r="D61" s="78" t="s">
        <v>161</v>
      </c>
      <c r="E61" s="53" t="s">
        <v>160</v>
      </c>
      <c r="F61" s="75">
        <v>2854</v>
      </c>
      <c r="G61" s="75">
        <v>1591.83</v>
      </c>
      <c r="H61" s="72">
        <f t="shared" si="0"/>
        <v>0.55775402943237562</v>
      </c>
    </row>
    <row r="62" spans="4:8">
      <c r="D62" s="74" t="s">
        <v>159</v>
      </c>
      <c r="E62" s="53" t="s">
        <v>158</v>
      </c>
      <c r="F62" s="75">
        <v>1583</v>
      </c>
      <c r="G62" s="75">
        <v>1582.98</v>
      </c>
      <c r="H62" s="72">
        <f t="shared" si="0"/>
        <v>0.99998736576121294</v>
      </c>
    </row>
    <row r="63" spans="4:8">
      <c r="D63" s="74" t="s">
        <v>157</v>
      </c>
      <c r="E63" s="53" t="s">
        <v>156</v>
      </c>
      <c r="F63" s="75">
        <v>88900</v>
      </c>
      <c r="G63" s="75">
        <v>88900</v>
      </c>
      <c r="H63" s="72">
        <f t="shared" si="0"/>
        <v>1</v>
      </c>
    </row>
    <row r="64" spans="4:8">
      <c r="D64" s="74" t="s">
        <v>155</v>
      </c>
      <c r="E64" s="76" t="s">
        <v>154</v>
      </c>
      <c r="F64" s="75">
        <v>4217</v>
      </c>
      <c r="G64" s="75">
        <v>4216.3999999999996</v>
      </c>
      <c r="H64" s="72">
        <f t="shared" si="0"/>
        <v>0.99985771875741036</v>
      </c>
    </row>
    <row r="65" spans="4:8" ht="39" customHeight="1">
      <c r="D65" s="74" t="s">
        <v>283</v>
      </c>
      <c r="E65" s="76" t="s">
        <v>284</v>
      </c>
      <c r="F65" s="75">
        <v>112</v>
      </c>
      <c r="G65" s="75">
        <v>112</v>
      </c>
      <c r="H65" s="72">
        <f t="shared" si="0"/>
        <v>1</v>
      </c>
    </row>
    <row r="66" spans="4:8">
      <c r="D66" s="74" t="s">
        <v>153</v>
      </c>
      <c r="E66" s="53" t="s">
        <v>152</v>
      </c>
      <c r="F66" s="75">
        <v>8000</v>
      </c>
      <c r="G66" s="75">
        <v>7596</v>
      </c>
      <c r="H66" s="72">
        <f t="shared" si="0"/>
        <v>0.94950000000000001</v>
      </c>
    </row>
    <row r="67" spans="4:8" ht="31.5">
      <c r="D67" s="74" t="s">
        <v>151</v>
      </c>
      <c r="E67" s="76" t="s">
        <v>150</v>
      </c>
      <c r="F67" s="75">
        <v>2545</v>
      </c>
      <c r="G67" s="75">
        <v>2542.48</v>
      </c>
      <c r="H67" s="72">
        <f t="shared" si="0"/>
        <v>0.99900982318271125</v>
      </c>
    </row>
    <row r="68" spans="4:8">
      <c r="D68" s="74" t="s">
        <v>149</v>
      </c>
      <c r="E68" s="53" t="s">
        <v>148</v>
      </c>
      <c r="F68" s="75">
        <v>8100</v>
      </c>
      <c r="G68" s="75">
        <v>4440.59</v>
      </c>
      <c r="H68" s="72">
        <f t="shared" si="0"/>
        <v>0.54822098765432103</v>
      </c>
    </row>
    <row r="69" spans="4:8">
      <c r="D69" s="74" t="s">
        <v>147</v>
      </c>
      <c r="E69" s="76" t="s">
        <v>146</v>
      </c>
      <c r="F69" s="75">
        <v>103523</v>
      </c>
      <c r="G69" s="75">
        <v>98899.7</v>
      </c>
      <c r="H69" s="72">
        <f t="shared" si="0"/>
        <v>0.95534035914724258</v>
      </c>
    </row>
    <row r="70" spans="4:8" ht="31.5">
      <c r="D70" s="74" t="s">
        <v>145</v>
      </c>
      <c r="E70" s="76" t="s">
        <v>144</v>
      </c>
      <c r="F70" s="75">
        <v>42578</v>
      </c>
      <c r="G70" s="75">
        <v>39959.46</v>
      </c>
      <c r="H70" s="72">
        <f t="shared" si="0"/>
        <v>0.9385001644041524</v>
      </c>
    </row>
    <row r="71" spans="4:8">
      <c r="D71" s="74" t="s">
        <v>143</v>
      </c>
      <c r="E71" s="53" t="s">
        <v>142</v>
      </c>
      <c r="F71" s="75">
        <v>115979</v>
      </c>
      <c r="G71" s="75">
        <v>112024.42</v>
      </c>
      <c r="H71" s="72">
        <f t="shared" si="0"/>
        <v>0.96590262030195118</v>
      </c>
    </row>
    <row r="72" spans="4:8">
      <c r="D72" s="74" t="s">
        <v>141</v>
      </c>
      <c r="E72" s="53" t="s">
        <v>140</v>
      </c>
      <c r="F72" s="77">
        <v>595814</v>
      </c>
      <c r="G72" s="77">
        <v>0</v>
      </c>
      <c r="H72" s="72">
        <f t="shared" si="0"/>
        <v>0</v>
      </c>
    </row>
    <row r="73" spans="4:8">
      <c r="D73" s="74" t="s">
        <v>139</v>
      </c>
      <c r="E73" s="53" t="s">
        <v>138</v>
      </c>
      <c r="F73" s="75">
        <v>5986359</v>
      </c>
      <c r="G73" s="75">
        <v>3749837.78</v>
      </c>
      <c r="H73" s="72">
        <f t="shared" si="0"/>
        <v>0.62639707708809311</v>
      </c>
    </row>
    <row r="74" spans="4:8" ht="31.5" customHeight="1">
      <c r="D74" s="74" t="s">
        <v>137</v>
      </c>
      <c r="E74" s="53" t="s">
        <v>136</v>
      </c>
      <c r="F74" s="75">
        <v>535221</v>
      </c>
      <c r="G74" s="75">
        <v>480414.56</v>
      </c>
      <c r="H74" s="72">
        <f t="shared" si="0"/>
        <v>0.89760035574089958</v>
      </c>
    </row>
    <row r="75" spans="4:8" ht="47.25">
      <c r="D75" s="74" t="s">
        <v>51</v>
      </c>
      <c r="E75" s="76" t="s">
        <v>135</v>
      </c>
      <c r="F75" s="75">
        <v>100000</v>
      </c>
      <c r="G75" s="75">
        <v>73235.75</v>
      </c>
      <c r="H75" s="72">
        <f t="shared" si="0"/>
        <v>0.73235749999999999</v>
      </c>
    </row>
    <row r="76" spans="4:8">
      <c r="D76" s="74" t="s">
        <v>134</v>
      </c>
      <c r="E76" s="76" t="s">
        <v>133</v>
      </c>
      <c r="F76" s="75">
        <v>35000</v>
      </c>
      <c r="G76" s="75">
        <v>0</v>
      </c>
      <c r="H76" s="72">
        <f t="shared" si="0"/>
        <v>0</v>
      </c>
    </row>
    <row r="77" spans="4:8">
      <c r="D77" s="74" t="s">
        <v>132</v>
      </c>
      <c r="E77" s="76" t="s">
        <v>131</v>
      </c>
      <c r="F77" s="75">
        <v>15000</v>
      </c>
      <c r="G77" s="75">
        <v>9500</v>
      </c>
      <c r="H77" s="72">
        <f t="shared" si="0"/>
        <v>0.6333333333333333</v>
      </c>
    </row>
    <row r="78" spans="4:8">
      <c r="D78" s="74" t="s">
        <v>130</v>
      </c>
      <c r="E78" s="53" t="s">
        <v>129</v>
      </c>
      <c r="F78" s="73">
        <v>2870239</v>
      </c>
      <c r="G78" s="73">
        <v>2556202.5099999998</v>
      </c>
      <c r="H78" s="72">
        <f t="shared" si="0"/>
        <v>0.89058873146103856</v>
      </c>
    </row>
    <row r="79" spans="4:8">
      <c r="D79" s="74" t="s">
        <v>128</v>
      </c>
      <c r="E79" s="51" t="s">
        <v>127</v>
      </c>
      <c r="F79" s="73">
        <v>985000</v>
      </c>
      <c r="G79" s="73">
        <v>624937.80000000005</v>
      </c>
      <c r="H79" s="72">
        <f t="shared" si="0"/>
        <v>0.6344546192893401</v>
      </c>
    </row>
    <row r="80" spans="4:8" ht="18.75">
      <c r="D80" s="343" t="s">
        <v>126</v>
      </c>
      <c r="E80" s="344"/>
      <c r="F80" s="71">
        <f>+F15+F16+F17+F18+F19+F20+F21+F22+F23+F24+F25+F26+F27+F28+F29+F30+F31+F32+F33+F34+F35+F36+F37+F38+F39+F40+F41+F42+F43+F44+F45+F46+F47+F49+F48+F50+F51+F52+F53+F54+F55+F56+F57+F58+F59+F60+F61+F62+F63+F64+F65+F66+F67+F68+F69+F70+F71+F72+F73+F74+F75+F76+F77+F78+F79</f>
        <v>69500949</v>
      </c>
      <c r="G80" s="71">
        <f>+G15+G16+G17+G18+G19+G20+G21+G22+G23+G24+G25+G26+G27+G28+G29+G30+G31+G32+G33+G34+G35+G36+G37+G38+G39+G40+G41+G42+G43+G44+G45+G46+G47+G48+G49+G50+G51+G52+G53+G54+G55+G56+G57+G58+G59+G60+G61+G62+G63+G64+G65+G67+G66+G68+G69+G70+G71+G72+G73+G74+G75+G77+G78+G79</f>
        <v>64240259.429999985</v>
      </c>
      <c r="H80" s="70">
        <f>G80/F80*100%</f>
        <v>0.92430765844650531</v>
      </c>
    </row>
    <row r="81" spans="6:15">
      <c r="F81" s="60"/>
      <c r="G81" s="60"/>
      <c r="N81" s="60"/>
      <c r="O81" s="60"/>
    </row>
  </sheetData>
  <mergeCells count="2">
    <mergeCell ref="D9:H9"/>
    <mergeCell ref="D80:E8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172"/>
  <sheetViews>
    <sheetView zoomScale="90" zoomScaleNormal="90" workbookViewId="0">
      <selection activeCell="G165" sqref="G165:G167"/>
    </sheetView>
  </sheetViews>
  <sheetFormatPr defaultColWidth="10.28515625" defaultRowHeight="15.75"/>
  <cols>
    <col min="1" max="1" width="10.28515625" style="116"/>
    <col min="2" max="2" width="8.28515625" style="116" customWidth="1"/>
    <col min="3" max="3" width="12.140625" style="116" customWidth="1"/>
    <col min="4" max="4" width="7.28515625" style="116" customWidth="1"/>
    <col min="5" max="5" width="42.85546875" style="116" customWidth="1"/>
    <col min="6" max="6" width="18.140625" style="116" customWidth="1"/>
    <col min="7" max="8" width="20.28515625" style="116" customWidth="1"/>
    <col min="9" max="9" width="14.85546875" style="116" customWidth="1"/>
    <col min="10" max="10" width="20.7109375" style="116" customWidth="1"/>
    <col min="11" max="11" width="17.28515625" style="116" customWidth="1"/>
    <col min="12" max="12" width="11.5703125" style="116" bestFit="1" customWidth="1"/>
    <col min="13" max="16384" width="10.28515625" style="116"/>
  </cols>
  <sheetData>
    <row r="2" spans="2:8">
      <c r="H2" s="22" t="s">
        <v>320</v>
      </c>
    </row>
    <row r="3" spans="2:8">
      <c r="H3" s="22" t="s">
        <v>123</v>
      </c>
    </row>
    <row r="4" spans="2:8">
      <c r="H4" s="22" t="s">
        <v>90</v>
      </c>
    </row>
    <row r="5" spans="2:8">
      <c r="H5" s="22" t="s">
        <v>353</v>
      </c>
    </row>
    <row r="6" spans="2:8">
      <c r="G6" s="152"/>
      <c r="H6" s="116" t="s">
        <v>91</v>
      </c>
    </row>
    <row r="9" spans="2:8" ht="48" customHeight="1">
      <c r="B9" s="347" t="s">
        <v>357</v>
      </c>
      <c r="C9" s="347"/>
      <c r="D9" s="347"/>
      <c r="E9" s="347"/>
      <c r="F9" s="347"/>
      <c r="G9" s="347"/>
      <c r="H9" s="347"/>
    </row>
    <row r="14" spans="2:8">
      <c r="H14" s="66" t="s">
        <v>120</v>
      </c>
    </row>
    <row r="15" spans="2:8" ht="29.25" customHeight="1">
      <c r="B15" s="381" t="s">
        <v>82</v>
      </c>
      <c r="C15" s="381"/>
      <c r="D15" s="381"/>
      <c r="E15" s="381"/>
      <c r="F15" s="151" t="s">
        <v>115</v>
      </c>
      <c r="G15" s="151" t="s">
        <v>3</v>
      </c>
      <c r="H15" s="151" t="s">
        <v>4</v>
      </c>
    </row>
    <row r="16" spans="2:8">
      <c r="B16" s="375" t="s">
        <v>319</v>
      </c>
      <c r="C16" s="375"/>
      <c r="D16" s="375"/>
      <c r="E16" s="375"/>
      <c r="F16" s="121">
        <f>+F56</f>
        <v>2192621</v>
      </c>
      <c r="G16" s="121">
        <f>+G56</f>
        <v>2044894.1</v>
      </c>
      <c r="H16" s="119">
        <f t="shared" ref="H16:H21" si="0">+G16/F16</f>
        <v>0.9326254286536525</v>
      </c>
    </row>
    <row r="17" spans="2:12">
      <c r="B17" s="375" t="s">
        <v>318</v>
      </c>
      <c r="C17" s="375"/>
      <c r="D17" s="375"/>
      <c r="E17" s="375"/>
      <c r="F17" s="121">
        <v>910000</v>
      </c>
      <c r="G17" s="121">
        <f>+G92</f>
        <v>789801</v>
      </c>
      <c r="H17" s="119">
        <f t="shared" si="0"/>
        <v>0.86791318681318685</v>
      </c>
    </row>
    <row r="18" spans="2:12">
      <c r="B18" s="375" t="s">
        <v>317</v>
      </c>
      <c r="C18" s="375"/>
      <c r="D18" s="375"/>
      <c r="E18" s="375"/>
      <c r="F18" s="121">
        <v>137000</v>
      </c>
      <c r="G18" s="121">
        <f>+G119</f>
        <v>136695.60999999999</v>
      </c>
      <c r="H18" s="119">
        <f t="shared" si="0"/>
        <v>0.99777817518248169</v>
      </c>
    </row>
    <row r="19" spans="2:12">
      <c r="B19" s="372" t="s">
        <v>316</v>
      </c>
      <c r="C19" s="373"/>
      <c r="D19" s="373"/>
      <c r="E19" s="374"/>
      <c r="F19" s="121">
        <v>55000</v>
      </c>
      <c r="G19" s="121">
        <v>55000</v>
      </c>
      <c r="H19" s="119">
        <f t="shared" si="0"/>
        <v>1</v>
      </c>
    </row>
    <row r="20" spans="2:12">
      <c r="B20" s="375" t="s">
        <v>315</v>
      </c>
      <c r="C20" s="375"/>
      <c r="D20" s="375"/>
      <c r="E20" s="375"/>
      <c r="F20" s="121">
        <f>+F149</f>
        <v>161222</v>
      </c>
      <c r="G20" s="121">
        <f>+G149</f>
        <v>161221</v>
      </c>
      <c r="H20" s="119">
        <f t="shared" si="0"/>
        <v>0.99999379737256699</v>
      </c>
    </row>
    <row r="21" spans="2:12" ht="18.75">
      <c r="B21" s="376" t="s">
        <v>92</v>
      </c>
      <c r="C21" s="377"/>
      <c r="D21" s="377"/>
      <c r="E21" s="378"/>
      <c r="F21" s="133">
        <f>SUM(F16:F20)</f>
        <v>3455843</v>
      </c>
      <c r="G21" s="133">
        <f>+G16+G17+G18+G19+G20</f>
        <v>3187611.71</v>
      </c>
      <c r="H21" s="130">
        <f t="shared" si="0"/>
        <v>0.9223832535216443</v>
      </c>
    </row>
    <row r="24" spans="2:12">
      <c r="G24" s="22" t="s">
        <v>314</v>
      </c>
    </row>
    <row r="25" spans="2:12">
      <c r="G25" s="22" t="s">
        <v>351</v>
      </c>
    </row>
    <row r="26" spans="2:12">
      <c r="G26" s="22" t="s">
        <v>90</v>
      </c>
    </row>
    <row r="27" spans="2:12">
      <c r="F27" s="150"/>
      <c r="G27" s="22" t="s">
        <v>353</v>
      </c>
    </row>
    <row r="28" spans="2:12">
      <c r="F28" s="150"/>
      <c r="G28" s="22" t="s">
        <v>91</v>
      </c>
    </row>
    <row r="29" spans="2:12">
      <c r="F29" s="150"/>
      <c r="G29" s="22"/>
    </row>
    <row r="30" spans="2:12">
      <c r="F30" s="150"/>
    </row>
    <row r="31" spans="2:12" ht="42.75" customHeight="1">
      <c r="B31" s="347" t="s">
        <v>358</v>
      </c>
      <c r="C31" s="347"/>
      <c r="D31" s="347"/>
      <c r="E31" s="347"/>
      <c r="F31" s="347"/>
      <c r="G31" s="347"/>
      <c r="H31" s="347"/>
      <c r="I31" s="112"/>
      <c r="J31" s="112"/>
      <c r="K31" s="112"/>
      <c r="L31" s="112"/>
    </row>
    <row r="32" spans="2:12" ht="21.75" customHeight="1">
      <c r="B32" s="149"/>
      <c r="C32" s="148"/>
      <c r="D32" s="148"/>
      <c r="E32" s="148"/>
      <c r="F32" s="148"/>
      <c r="G32" s="148"/>
      <c r="H32" s="148"/>
      <c r="I32" s="112"/>
      <c r="J32" s="112"/>
      <c r="K32" s="112"/>
      <c r="L32" s="112"/>
    </row>
    <row r="33" spans="2:17" ht="21.75" customHeight="1">
      <c r="C33" s="148"/>
      <c r="D33" s="148"/>
      <c r="E33" s="148"/>
      <c r="F33" s="148"/>
      <c r="G33" s="148"/>
      <c r="H33" s="148"/>
      <c r="I33" s="112"/>
      <c r="J33" s="112"/>
      <c r="K33" s="112"/>
      <c r="L33" s="112"/>
    </row>
    <row r="34" spans="2:17">
      <c r="B34" s="128"/>
      <c r="H34" s="66" t="s">
        <v>120</v>
      </c>
    </row>
    <row r="35" spans="2:17" ht="15.75" customHeight="1">
      <c r="B35" s="359" t="s">
        <v>117</v>
      </c>
      <c r="C35" s="359" t="s">
        <v>274</v>
      </c>
      <c r="D35" s="359" t="s">
        <v>0</v>
      </c>
      <c r="E35" s="364" t="s">
        <v>252</v>
      </c>
      <c r="F35" s="359" t="s">
        <v>2</v>
      </c>
      <c r="G35" s="359" t="s">
        <v>3</v>
      </c>
      <c r="H35" s="359" t="s">
        <v>80</v>
      </c>
      <c r="M35" s="367" t="s">
        <v>313</v>
      </c>
      <c r="N35" s="368"/>
      <c r="O35" s="368"/>
      <c r="P35" s="368"/>
      <c r="Q35" s="369"/>
    </row>
    <row r="36" spans="2:17" ht="15.75" customHeight="1">
      <c r="B36" s="360"/>
      <c r="C36" s="360"/>
      <c r="D36" s="360"/>
      <c r="E36" s="379"/>
      <c r="F36" s="360"/>
      <c r="G36" s="360"/>
      <c r="H36" s="360"/>
      <c r="M36" s="370" t="s">
        <v>312</v>
      </c>
      <c r="N36" s="367" t="s">
        <v>311</v>
      </c>
      <c r="O36" s="368"/>
      <c r="P36" s="369"/>
      <c r="Q36" s="370" t="s">
        <v>310</v>
      </c>
    </row>
    <row r="37" spans="2:17" ht="8.25" customHeight="1">
      <c r="B37" s="361"/>
      <c r="C37" s="361"/>
      <c r="D37" s="361"/>
      <c r="E37" s="380"/>
      <c r="F37" s="361"/>
      <c r="G37" s="361"/>
      <c r="H37" s="361"/>
      <c r="M37" s="371"/>
      <c r="N37" s="147" t="s">
        <v>309</v>
      </c>
      <c r="O37" s="146" t="s">
        <v>308</v>
      </c>
      <c r="P37" s="145" t="s">
        <v>307</v>
      </c>
      <c r="Q37" s="371"/>
    </row>
    <row r="38" spans="2:17">
      <c r="B38" s="134">
        <v>1</v>
      </c>
      <c r="C38" s="134">
        <v>2</v>
      </c>
      <c r="D38" s="134">
        <v>3</v>
      </c>
      <c r="E38" s="134"/>
      <c r="F38" s="134">
        <v>4</v>
      </c>
      <c r="G38" s="134">
        <v>5</v>
      </c>
      <c r="H38" s="134">
        <v>6</v>
      </c>
      <c r="M38" s="134">
        <v>6</v>
      </c>
      <c r="N38" s="134">
        <v>7</v>
      </c>
      <c r="O38" s="134">
        <v>8</v>
      </c>
      <c r="P38" s="134">
        <v>9</v>
      </c>
      <c r="Q38" s="134">
        <v>10</v>
      </c>
    </row>
    <row r="39" spans="2:17" ht="18.75">
      <c r="B39" s="108" t="s">
        <v>110</v>
      </c>
      <c r="C39" s="101"/>
      <c r="D39" s="91"/>
      <c r="E39" s="98" t="s">
        <v>109</v>
      </c>
      <c r="F39" s="133">
        <f>+F40+F42</f>
        <v>100000</v>
      </c>
      <c r="G39" s="133">
        <f>+G40+G42</f>
        <v>73235.75</v>
      </c>
      <c r="H39" s="130">
        <f t="shared" ref="H39:H56" si="1">+G39/F39</f>
        <v>0.73235749999999999</v>
      </c>
      <c r="M39" s="134"/>
      <c r="N39" s="134"/>
      <c r="O39" s="134"/>
      <c r="P39" s="134"/>
      <c r="Q39" s="134"/>
    </row>
    <row r="40" spans="2:17" ht="18.75">
      <c r="B40" s="108"/>
      <c r="C40" s="101" t="s">
        <v>271</v>
      </c>
      <c r="D40" s="91"/>
      <c r="E40" s="96" t="s">
        <v>270</v>
      </c>
      <c r="F40" s="124">
        <f>+F41</f>
        <v>80000</v>
      </c>
      <c r="G40" s="124">
        <f>+G41</f>
        <v>56421.34</v>
      </c>
      <c r="H40" s="123">
        <f t="shared" si="1"/>
        <v>0.70526674999999994</v>
      </c>
      <c r="M40" s="144"/>
      <c r="N40" s="144"/>
      <c r="O40" s="144"/>
      <c r="P40" s="144"/>
      <c r="Q40" s="144"/>
    </row>
    <row r="41" spans="2:17" ht="63">
      <c r="B41" s="108"/>
      <c r="C41" s="101"/>
      <c r="D41" s="91" t="s">
        <v>51</v>
      </c>
      <c r="E41" s="76" t="s">
        <v>135</v>
      </c>
      <c r="F41" s="121">
        <v>80000</v>
      </c>
      <c r="G41" s="121">
        <v>56421.34</v>
      </c>
      <c r="H41" s="119">
        <f t="shared" si="1"/>
        <v>0.70526674999999994</v>
      </c>
      <c r="M41" s="144"/>
      <c r="N41" s="144"/>
      <c r="O41" s="144"/>
      <c r="P41" s="144"/>
      <c r="Q41" s="144"/>
    </row>
    <row r="42" spans="2:17" ht="18.75">
      <c r="B42" s="108"/>
      <c r="C42" s="101" t="s">
        <v>362</v>
      </c>
      <c r="D42" s="91"/>
      <c r="E42" s="107" t="s">
        <v>361</v>
      </c>
      <c r="F42" s="124">
        <f>+F43</f>
        <v>20000</v>
      </c>
      <c r="G42" s="124">
        <f>+G43</f>
        <v>16814.41</v>
      </c>
      <c r="H42" s="119">
        <f t="shared" si="1"/>
        <v>0.84072049999999998</v>
      </c>
      <c r="M42" s="144"/>
      <c r="N42" s="144"/>
      <c r="O42" s="144"/>
      <c r="P42" s="144"/>
      <c r="Q42" s="144"/>
    </row>
    <row r="43" spans="2:17" ht="63">
      <c r="B43" s="108"/>
      <c r="C43" s="101"/>
      <c r="D43" s="91" t="s">
        <v>51</v>
      </c>
      <c r="E43" s="76" t="s">
        <v>135</v>
      </c>
      <c r="F43" s="121">
        <v>20000</v>
      </c>
      <c r="G43" s="121">
        <v>16814.41</v>
      </c>
      <c r="H43" s="119">
        <f t="shared" si="1"/>
        <v>0.84072049999999998</v>
      </c>
      <c r="M43" s="144"/>
      <c r="N43" s="144"/>
      <c r="O43" s="144"/>
      <c r="P43" s="144"/>
      <c r="Q43" s="144"/>
    </row>
    <row r="44" spans="2:17" ht="19.5">
      <c r="B44" s="95">
        <v>801</v>
      </c>
      <c r="C44" s="94"/>
      <c r="D44" s="91"/>
      <c r="E44" s="98" t="s">
        <v>99</v>
      </c>
      <c r="F44" s="133">
        <f>+F45</f>
        <v>105000</v>
      </c>
      <c r="G44" s="133">
        <f>+G45</f>
        <v>97813</v>
      </c>
      <c r="H44" s="130">
        <f t="shared" si="1"/>
        <v>0.93155238095238091</v>
      </c>
      <c r="M44" s="144"/>
      <c r="N44" s="144"/>
      <c r="O44" s="144"/>
      <c r="P44" s="144"/>
      <c r="Q44" s="144"/>
    </row>
    <row r="45" spans="2:17" ht="18.75">
      <c r="B45" s="108"/>
      <c r="C45" s="97">
        <v>80130</v>
      </c>
      <c r="D45" s="101"/>
      <c r="E45" s="96" t="s">
        <v>265</v>
      </c>
      <c r="F45" s="124">
        <f>SUM(F46:F47)</f>
        <v>105000</v>
      </c>
      <c r="G45" s="124">
        <f>SUM(G46:G47)</f>
        <v>97813</v>
      </c>
      <c r="H45" s="123">
        <f t="shared" si="1"/>
        <v>0.93155238095238091</v>
      </c>
      <c r="M45" s="144"/>
      <c r="N45" s="144"/>
      <c r="O45" s="144"/>
      <c r="P45" s="144"/>
      <c r="Q45" s="144"/>
    </row>
    <row r="46" spans="2:17" ht="63">
      <c r="B46" s="108"/>
      <c r="C46" s="97"/>
      <c r="D46" s="91" t="s">
        <v>37</v>
      </c>
      <c r="E46" s="76" t="s">
        <v>251</v>
      </c>
      <c r="F46" s="121">
        <v>7000</v>
      </c>
      <c r="G46" s="121">
        <v>6505</v>
      </c>
      <c r="H46" s="119">
        <f t="shared" si="1"/>
        <v>0.92928571428571427</v>
      </c>
      <c r="M46" s="144"/>
      <c r="N46" s="144"/>
      <c r="O46" s="144"/>
      <c r="P46" s="144"/>
      <c r="Q46" s="144"/>
    </row>
    <row r="47" spans="2:17" ht="63">
      <c r="B47" s="109"/>
      <c r="C47" s="97"/>
      <c r="D47" s="91" t="s">
        <v>39</v>
      </c>
      <c r="E47" s="76" t="s">
        <v>250</v>
      </c>
      <c r="F47" s="121">
        <v>98000</v>
      </c>
      <c r="G47" s="121">
        <v>91308</v>
      </c>
      <c r="H47" s="119">
        <f t="shared" si="1"/>
        <v>0.93171428571428572</v>
      </c>
      <c r="M47" s="144"/>
      <c r="N47" s="144"/>
      <c r="O47" s="144"/>
      <c r="P47" s="144"/>
      <c r="Q47" s="144"/>
    </row>
    <row r="48" spans="2:17" ht="18.75">
      <c r="B48" s="95">
        <v>852</v>
      </c>
      <c r="C48" s="106"/>
      <c r="D48" s="106"/>
      <c r="E48" s="105" t="s">
        <v>97</v>
      </c>
      <c r="F48" s="133">
        <f>+F49+F51</f>
        <v>1983013</v>
      </c>
      <c r="G48" s="133">
        <f>+G49+G51</f>
        <v>1869237.35</v>
      </c>
      <c r="H48" s="130">
        <f t="shared" si="1"/>
        <v>0.9426248592419717</v>
      </c>
      <c r="M48" s="144"/>
      <c r="N48" s="144"/>
      <c r="O48" s="144"/>
      <c r="P48" s="144"/>
      <c r="Q48" s="144"/>
    </row>
    <row r="49" spans="2:17" ht="18.75">
      <c r="B49" s="95"/>
      <c r="C49" s="97">
        <v>85201</v>
      </c>
      <c r="D49" s="104"/>
      <c r="E49" s="96" t="s">
        <v>264</v>
      </c>
      <c r="F49" s="124">
        <f>+F50</f>
        <v>1793013</v>
      </c>
      <c r="G49" s="124">
        <f>+G50</f>
        <v>1708158.79</v>
      </c>
      <c r="H49" s="123">
        <f t="shared" si="1"/>
        <v>0.95267507262914441</v>
      </c>
      <c r="M49" s="144"/>
      <c r="N49" s="144"/>
      <c r="O49" s="144"/>
      <c r="P49" s="144"/>
      <c r="Q49" s="144"/>
    </row>
    <row r="50" spans="2:17" ht="63">
      <c r="B50" s="95"/>
      <c r="C50" s="97"/>
      <c r="D50" s="91" t="s">
        <v>37</v>
      </c>
      <c r="E50" s="76" t="s">
        <v>251</v>
      </c>
      <c r="F50" s="121">
        <v>1793013</v>
      </c>
      <c r="G50" s="121">
        <v>1708158.79</v>
      </c>
      <c r="H50" s="119">
        <f t="shared" si="1"/>
        <v>0.95267507262914441</v>
      </c>
      <c r="M50" s="144">
        <v>60</v>
      </c>
      <c r="N50" s="144">
        <v>60</v>
      </c>
      <c r="O50" s="144">
        <v>0</v>
      </c>
      <c r="P50" s="144">
        <v>0</v>
      </c>
      <c r="Q50" s="144">
        <v>0</v>
      </c>
    </row>
    <row r="51" spans="2:17" ht="18.75">
      <c r="B51" s="108"/>
      <c r="C51" s="97">
        <v>85204</v>
      </c>
      <c r="D51" s="91"/>
      <c r="E51" s="96" t="s">
        <v>262</v>
      </c>
      <c r="F51" s="124">
        <f>+F52</f>
        <v>190000</v>
      </c>
      <c r="G51" s="124">
        <f>+G52</f>
        <v>161078.56</v>
      </c>
      <c r="H51" s="123">
        <f t="shared" si="1"/>
        <v>0.84778189473684207</v>
      </c>
      <c r="M51" s="144">
        <v>30</v>
      </c>
      <c r="N51" s="144">
        <v>0</v>
      </c>
      <c r="O51" s="144">
        <v>0</v>
      </c>
      <c r="P51" s="144">
        <v>0</v>
      </c>
      <c r="Q51" s="144">
        <v>0</v>
      </c>
    </row>
    <row r="52" spans="2:17" ht="63">
      <c r="B52" s="142"/>
      <c r="C52" s="97"/>
      <c r="D52" s="91" t="s">
        <v>37</v>
      </c>
      <c r="E52" s="76" t="s">
        <v>251</v>
      </c>
      <c r="F52" s="121">
        <v>190000</v>
      </c>
      <c r="G52" s="121">
        <v>161078.56</v>
      </c>
      <c r="H52" s="119">
        <f>+G52/F52</f>
        <v>0.84778189473684207</v>
      </c>
      <c r="M52" s="144"/>
      <c r="N52" s="144"/>
      <c r="O52" s="144"/>
      <c r="P52" s="144"/>
      <c r="Q52" s="144"/>
    </row>
    <row r="53" spans="2:17" ht="31.5">
      <c r="B53" s="274" t="s">
        <v>359</v>
      </c>
      <c r="C53" s="140"/>
      <c r="D53" s="275"/>
      <c r="E53" s="276" t="s">
        <v>96</v>
      </c>
      <c r="F53" s="125">
        <v>4608</v>
      </c>
      <c r="G53" s="125">
        <v>4608</v>
      </c>
      <c r="H53" s="117">
        <v>1</v>
      </c>
      <c r="M53" s="144"/>
      <c r="N53" s="144"/>
      <c r="O53" s="144"/>
      <c r="P53" s="144"/>
      <c r="Q53" s="144"/>
    </row>
    <row r="54" spans="2:17">
      <c r="B54" s="274"/>
      <c r="C54" s="140">
        <v>85395</v>
      </c>
      <c r="D54" s="275"/>
      <c r="E54" s="276" t="s">
        <v>254</v>
      </c>
      <c r="F54" s="125">
        <v>4608</v>
      </c>
      <c r="G54" s="125">
        <v>4608</v>
      </c>
      <c r="H54" s="117">
        <v>1</v>
      </c>
      <c r="M54" s="144"/>
      <c r="N54" s="144"/>
      <c r="O54" s="144"/>
      <c r="P54" s="144"/>
      <c r="Q54" s="144"/>
    </row>
    <row r="55" spans="2:17" ht="63">
      <c r="B55" s="142"/>
      <c r="C55" s="97"/>
      <c r="D55" s="91" t="s">
        <v>37</v>
      </c>
      <c r="E55" s="76" t="s">
        <v>251</v>
      </c>
      <c r="F55" s="121">
        <v>4608</v>
      </c>
      <c r="G55" s="121">
        <v>4608</v>
      </c>
      <c r="H55" s="119">
        <f t="shared" si="1"/>
        <v>1</v>
      </c>
      <c r="M55" s="144">
        <v>10</v>
      </c>
      <c r="N55" s="144">
        <v>0</v>
      </c>
      <c r="O55" s="144">
        <v>0</v>
      </c>
      <c r="P55" s="144">
        <v>0</v>
      </c>
      <c r="Q55" s="144">
        <v>0</v>
      </c>
    </row>
    <row r="56" spans="2:17" ht="18.75">
      <c r="B56" s="356" t="s">
        <v>301</v>
      </c>
      <c r="C56" s="357"/>
      <c r="D56" s="357"/>
      <c r="E56" s="357"/>
      <c r="F56" s="131">
        <f>+F53+F48+F44+F39</f>
        <v>2192621</v>
      </c>
      <c r="G56" s="131">
        <f>+G53+G48+G44+G39</f>
        <v>2044894.1</v>
      </c>
      <c r="H56" s="130">
        <f t="shared" si="1"/>
        <v>0.9326254286536525</v>
      </c>
      <c r="M56" s="143">
        <f>SUM(M39:M55)</f>
        <v>100</v>
      </c>
      <c r="N56" s="143">
        <f>SUM(N39:N55)</f>
        <v>60</v>
      </c>
      <c r="O56" s="143">
        <f>SUM(O39:O55)</f>
        <v>0</v>
      </c>
      <c r="P56" s="143">
        <f>SUM(P39:P55)</f>
        <v>0</v>
      </c>
      <c r="Q56" s="143">
        <f>SUM(Q39:Q55)</f>
        <v>0</v>
      </c>
    </row>
    <row r="61" spans="2:17">
      <c r="G61" s="22"/>
    </row>
    <row r="62" spans="2:17">
      <c r="G62" s="22"/>
    </row>
    <row r="63" spans="2:17">
      <c r="G63" s="22"/>
    </row>
    <row r="68" spans="2:8">
      <c r="G68" s="22" t="s">
        <v>306</v>
      </c>
    </row>
    <row r="69" spans="2:8">
      <c r="G69" s="22" t="s">
        <v>351</v>
      </c>
    </row>
    <row r="70" spans="2:8">
      <c r="G70" s="22" t="s">
        <v>90</v>
      </c>
    </row>
    <row r="71" spans="2:8">
      <c r="G71" s="22" t="s">
        <v>353</v>
      </c>
    </row>
    <row r="72" spans="2:8">
      <c r="G72" s="116" t="s">
        <v>91</v>
      </c>
    </row>
    <row r="73" spans="2:8" ht="40.5" customHeight="1"/>
    <row r="74" spans="2:8" ht="57" customHeight="1">
      <c r="B74" s="347" t="s">
        <v>360</v>
      </c>
      <c r="C74" s="358"/>
      <c r="D74" s="358"/>
      <c r="E74" s="358"/>
      <c r="F74" s="358"/>
      <c r="G74" s="358"/>
      <c r="H74" s="358"/>
    </row>
    <row r="75" spans="2:8" ht="18.75">
      <c r="B75" s="141"/>
      <c r="C75" s="112"/>
      <c r="D75" s="112"/>
      <c r="E75" s="112"/>
      <c r="F75" s="112"/>
      <c r="G75" s="112"/>
      <c r="H75" s="113"/>
    </row>
    <row r="77" spans="2:8">
      <c r="B77" s="128"/>
      <c r="H77" s="66" t="s">
        <v>120</v>
      </c>
    </row>
    <row r="78" spans="2:8" ht="15.75" customHeight="1">
      <c r="B78" s="359" t="s">
        <v>117</v>
      </c>
      <c r="C78" s="359" t="s">
        <v>274</v>
      </c>
      <c r="D78" s="359" t="s">
        <v>0</v>
      </c>
      <c r="E78" s="364" t="s">
        <v>252</v>
      </c>
      <c r="F78" s="359" t="s">
        <v>2</v>
      </c>
      <c r="G78" s="359" t="s">
        <v>3</v>
      </c>
      <c r="H78" s="359" t="s">
        <v>80</v>
      </c>
    </row>
    <row r="79" spans="2:8" ht="15.75" customHeight="1">
      <c r="B79" s="360"/>
      <c r="C79" s="360"/>
      <c r="D79" s="362"/>
      <c r="E79" s="365"/>
      <c r="F79" s="360"/>
      <c r="G79" s="360"/>
      <c r="H79" s="360"/>
    </row>
    <row r="80" spans="2:8" ht="15.75" customHeight="1">
      <c r="B80" s="361"/>
      <c r="C80" s="361"/>
      <c r="D80" s="363"/>
      <c r="E80" s="366"/>
      <c r="F80" s="361"/>
      <c r="G80" s="361"/>
      <c r="H80" s="361"/>
    </row>
    <row r="81" spans="2:8">
      <c r="B81" s="134">
        <v>1</v>
      </c>
      <c r="C81" s="134">
        <v>2</v>
      </c>
      <c r="D81" s="134">
        <v>3</v>
      </c>
      <c r="E81" s="134"/>
      <c r="F81" s="134">
        <v>4</v>
      </c>
      <c r="G81" s="134">
        <v>5</v>
      </c>
      <c r="H81" s="134">
        <v>6</v>
      </c>
    </row>
    <row r="82" spans="2:8" ht="19.5">
      <c r="B82" s="95">
        <v>801</v>
      </c>
      <c r="C82" s="94"/>
      <c r="D82" s="91"/>
      <c r="E82" s="98" t="s">
        <v>99</v>
      </c>
      <c r="F82" s="133">
        <f>+F83+F85+F87</f>
        <v>530000</v>
      </c>
      <c r="G82" s="133">
        <f>+G83+G85+G87</f>
        <v>409801</v>
      </c>
      <c r="H82" s="130">
        <f t="shared" ref="H82:H92" si="2">+G82/F82</f>
        <v>0.77320943396226416</v>
      </c>
    </row>
    <row r="83" spans="2:8" ht="18.75">
      <c r="B83" s="108"/>
      <c r="C83" s="97">
        <v>80120</v>
      </c>
      <c r="D83" s="101"/>
      <c r="E83" s="96" t="s">
        <v>267</v>
      </c>
      <c r="F83" s="124">
        <f>+F84</f>
        <v>300000</v>
      </c>
      <c r="G83" s="124">
        <f>+G84</f>
        <v>246176</v>
      </c>
      <c r="H83" s="123">
        <f t="shared" si="2"/>
        <v>0.82058666666666669</v>
      </c>
    </row>
    <row r="84" spans="2:8" ht="31.5">
      <c r="B84" s="95"/>
      <c r="C84" s="94"/>
      <c r="D84" s="91" t="s">
        <v>247</v>
      </c>
      <c r="E84" s="76" t="s">
        <v>246</v>
      </c>
      <c r="F84" s="121">
        <v>300000</v>
      </c>
      <c r="G84" s="121">
        <v>246176</v>
      </c>
      <c r="H84" s="119">
        <f t="shared" si="2"/>
        <v>0.82058666666666669</v>
      </c>
    </row>
    <row r="85" spans="2:8" ht="18.75">
      <c r="B85" s="95"/>
      <c r="C85" s="97">
        <v>80130</v>
      </c>
      <c r="D85" s="101"/>
      <c r="E85" s="96" t="s">
        <v>265</v>
      </c>
      <c r="F85" s="124">
        <f>+F86</f>
        <v>200000</v>
      </c>
      <c r="G85" s="124">
        <f>+G86</f>
        <v>144250</v>
      </c>
      <c r="H85" s="123">
        <f t="shared" si="2"/>
        <v>0.72124999999999995</v>
      </c>
    </row>
    <row r="86" spans="2:8" ht="31.5">
      <c r="B86" s="95"/>
      <c r="C86" s="94"/>
      <c r="D86" s="91" t="s">
        <v>247</v>
      </c>
      <c r="E86" s="76" t="s">
        <v>246</v>
      </c>
      <c r="F86" s="121">
        <v>200000</v>
      </c>
      <c r="G86" s="121">
        <v>144250</v>
      </c>
      <c r="H86" s="119">
        <f t="shared" si="2"/>
        <v>0.72124999999999995</v>
      </c>
    </row>
    <row r="87" spans="2:8" ht="18.75">
      <c r="B87" s="95"/>
      <c r="C87" s="140">
        <v>80123</v>
      </c>
      <c r="D87" s="139"/>
      <c r="E87" s="107" t="s">
        <v>266</v>
      </c>
      <c r="F87" s="124">
        <f>+F88</f>
        <v>30000</v>
      </c>
      <c r="G87" s="124">
        <f>+G88</f>
        <v>19375</v>
      </c>
      <c r="H87" s="123">
        <f t="shared" si="2"/>
        <v>0.64583333333333337</v>
      </c>
    </row>
    <row r="88" spans="2:8" ht="33" customHeight="1">
      <c r="B88" s="95"/>
      <c r="C88" s="94"/>
      <c r="D88" s="91" t="s">
        <v>247</v>
      </c>
      <c r="E88" s="76" t="s">
        <v>246</v>
      </c>
      <c r="F88" s="121">
        <v>30000</v>
      </c>
      <c r="G88" s="121">
        <v>19375</v>
      </c>
      <c r="H88" s="119">
        <f t="shared" si="2"/>
        <v>0.64583333333333337</v>
      </c>
    </row>
    <row r="89" spans="2:8" ht="19.5">
      <c r="B89" s="95">
        <v>854</v>
      </c>
      <c r="C89" s="94"/>
      <c r="D89" s="100"/>
      <c r="E89" s="98" t="s">
        <v>95</v>
      </c>
      <c r="F89" s="133">
        <f>+F90</f>
        <v>380000</v>
      </c>
      <c r="G89" s="133">
        <f>+G90</f>
        <v>380000</v>
      </c>
      <c r="H89" s="130">
        <f t="shared" si="2"/>
        <v>1</v>
      </c>
    </row>
    <row r="90" spans="2:8" ht="18.75">
      <c r="B90" s="95"/>
      <c r="C90" s="97">
        <v>85402</v>
      </c>
      <c r="D90" s="101"/>
      <c r="E90" s="96" t="s">
        <v>260</v>
      </c>
      <c r="F90" s="124">
        <f>+F91</f>
        <v>380000</v>
      </c>
      <c r="G90" s="124">
        <f>+G91</f>
        <v>380000</v>
      </c>
      <c r="H90" s="123">
        <f t="shared" si="2"/>
        <v>1</v>
      </c>
    </row>
    <row r="91" spans="2:8" ht="31.5">
      <c r="B91" s="95"/>
      <c r="C91" s="97"/>
      <c r="D91" s="91" t="s">
        <v>247</v>
      </c>
      <c r="E91" s="76" t="s">
        <v>246</v>
      </c>
      <c r="F91" s="121">
        <v>380000</v>
      </c>
      <c r="G91" s="121">
        <v>380000</v>
      </c>
      <c r="H91" s="119">
        <f t="shared" si="2"/>
        <v>1</v>
      </c>
    </row>
    <row r="92" spans="2:8" ht="18.75">
      <c r="B92" s="356" t="s">
        <v>301</v>
      </c>
      <c r="C92" s="357"/>
      <c r="D92" s="357"/>
      <c r="E92" s="357"/>
      <c r="F92" s="131">
        <f>+F82+F89</f>
        <v>910000</v>
      </c>
      <c r="G92" s="131">
        <f>+G82+G89</f>
        <v>789801</v>
      </c>
      <c r="H92" s="130">
        <f t="shared" si="2"/>
        <v>0.86791318681318685</v>
      </c>
    </row>
    <row r="93" spans="2:8" ht="18.75">
      <c r="B93" s="138"/>
      <c r="C93" s="137"/>
      <c r="D93" s="137"/>
      <c r="E93" s="137"/>
      <c r="F93" s="136"/>
      <c r="G93" s="136"/>
      <c r="H93" s="135"/>
    </row>
    <row r="94" spans="2:8" ht="18.75">
      <c r="B94" s="138"/>
      <c r="C94" s="137"/>
      <c r="D94" s="137"/>
      <c r="E94" s="137"/>
      <c r="F94" s="136"/>
      <c r="G94" s="136"/>
      <c r="H94" s="135"/>
    </row>
    <row r="95" spans="2:8" ht="18.75">
      <c r="B95" s="138"/>
      <c r="C95" s="137"/>
      <c r="D95" s="137"/>
      <c r="E95" s="137"/>
      <c r="F95" s="136"/>
      <c r="G95" s="136"/>
      <c r="H95" s="135"/>
    </row>
    <row r="96" spans="2:8" ht="18.75">
      <c r="B96" s="138"/>
      <c r="C96" s="137"/>
      <c r="D96" s="137"/>
      <c r="E96" s="137"/>
      <c r="F96" s="136"/>
      <c r="G96" s="136"/>
      <c r="H96" s="135"/>
    </row>
    <row r="97" spans="2:9" ht="18.75">
      <c r="B97" s="138"/>
      <c r="C97" s="137"/>
      <c r="D97" s="137"/>
      <c r="E97" s="137"/>
      <c r="F97" s="136"/>
      <c r="G97" s="22" t="s">
        <v>305</v>
      </c>
      <c r="H97" s="135"/>
    </row>
    <row r="98" spans="2:9" ht="18.75">
      <c r="B98" s="138"/>
      <c r="C98" s="137"/>
      <c r="D98" s="137"/>
      <c r="E98" s="137"/>
      <c r="F98" s="136"/>
      <c r="G98" s="22" t="s">
        <v>123</v>
      </c>
      <c r="H98" s="135"/>
    </row>
    <row r="99" spans="2:9" ht="18.75">
      <c r="B99" s="138"/>
      <c r="C99" s="137"/>
      <c r="D99" s="137"/>
      <c r="E99" s="137"/>
      <c r="F99" s="136"/>
      <c r="G99" s="22" t="s">
        <v>90</v>
      </c>
      <c r="H99" s="135"/>
    </row>
    <row r="100" spans="2:9" ht="18.75">
      <c r="B100" s="138"/>
      <c r="C100" s="137"/>
      <c r="D100" s="137"/>
      <c r="E100" s="137"/>
      <c r="F100" s="136"/>
      <c r="G100" s="22" t="s">
        <v>350</v>
      </c>
      <c r="H100" s="135"/>
    </row>
    <row r="101" spans="2:9" ht="18.75">
      <c r="B101" s="138"/>
      <c r="C101" s="137"/>
      <c r="D101" s="137"/>
      <c r="E101" s="137"/>
      <c r="F101" s="136"/>
      <c r="G101" s="136"/>
      <c r="H101" s="135"/>
    </row>
    <row r="102" spans="2:9" ht="42.75" customHeight="1">
      <c r="B102" s="347" t="s">
        <v>354</v>
      </c>
      <c r="C102" s="358"/>
      <c r="D102" s="358"/>
      <c r="E102" s="358"/>
      <c r="F102" s="358"/>
      <c r="G102" s="358"/>
      <c r="H102" s="358"/>
    </row>
    <row r="105" spans="2:9">
      <c r="B105" s="128"/>
      <c r="H105" s="66" t="s">
        <v>120</v>
      </c>
    </row>
    <row r="106" spans="2:9" ht="15.75" customHeight="1">
      <c r="B106" s="359" t="s">
        <v>117</v>
      </c>
      <c r="C106" s="359" t="s">
        <v>274</v>
      </c>
      <c r="D106" s="359" t="s">
        <v>0</v>
      </c>
      <c r="E106" s="364" t="s">
        <v>252</v>
      </c>
      <c r="F106" s="359" t="s">
        <v>2</v>
      </c>
      <c r="G106" s="359" t="s">
        <v>3</v>
      </c>
      <c r="H106" s="359" t="s">
        <v>80</v>
      </c>
    </row>
    <row r="107" spans="2:9" ht="15.75" customHeight="1">
      <c r="B107" s="360"/>
      <c r="C107" s="360"/>
      <c r="D107" s="362"/>
      <c r="E107" s="365"/>
      <c r="F107" s="360"/>
      <c r="G107" s="360"/>
      <c r="H107" s="360"/>
    </row>
    <row r="108" spans="2:9" ht="15.75" customHeight="1">
      <c r="B108" s="361"/>
      <c r="C108" s="361"/>
      <c r="D108" s="363"/>
      <c r="E108" s="366"/>
      <c r="F108" s="361"/>
      <c r="G108" s="361"/>
      <c r="H108" s="361"/>
    </row>
    <row r="109" spans="2:9">
      <c r="B109" s="134">
        <v>1</v>
      </c>
      <c r="C109" s="134">
        <v>2</v>
      </c>
      <c r="D109" s="134">
        <v>3</v>
      </c>
      <c r="E109" s="134"/>
      <c r="F109" s="134">
        <v>4</v>
      </c>
      <c r="G109" s="134">
        <v>5</v>
      </c>
      <c r="H109" s="134">
        <v>6</v>
      </c>
    </row>
    <row r="110" spans="2:9" ht="19.5">
      <c r="B110" s="95">
        <v>851</v>
      </c>
      <c r="C110" s="94"/>
      <c r="D110" s="91"/>
      <c r="E110" s="98" t="s">
        <v>98</v>
      </c>
      <c r="F110" s="133">
        <f>+F111</f>
        <v>20000</v>
      </c>
      <c r="G110" s="133">
        <f>+G111</f>
        <v>20000</v>
      </c>
      <c r="H110" s="130">
        <f t="shared" ref="H110:H119" si="3">+G110/F110</f>
        <v>1</v>
      </c>
    </row>
    <row r="111" spans="2:9" ht="18.75">
      <c r="B111" s="108"/>
      <c r="C111" s="97">
        <v>85195</v>
      </c>
      <c r="D111" s="91"/>
      <c r="E111" s="96" t="s">
        <v>254</v>
      </c>
      <c r="F111" s="124">
        <f>+F112</f>
        <v>20000</v>
      </c>
      <c r="G111" s="124">
        <f>+G112</f>
        <v>20000</v>
      </c>
      <c r="H111" s="123">
        <f t="shared" si="3"/>
        <v>1</v>
      </c>
    </row>
    <row r="112" spans="2:9" ht="47.25">
      <c r="B112" s="93"/>
      <c r="C112" s="92"/>
      <c r="D112" s="74" t="s">
        <v>241</v>
      </c>
      <c r="E112" s="76" t="s">
        <v>240</v>
      </c>
      <c r="F112" s="121">
        <v>20000</v>
      </c>
      <c r="G112" s="120">
        <v>20000</v>
      </c>
      <c r="H112" s="119">
        <f t="shared" si="3"/>
        <v>1</v>
      </c>
      <c r="I112" s="132"/>
    </row>
    <row r="113" spans="2:9" ht="37.5">
      <c r="B113" s="95">
        <v>921</v>
      </c>
      <c r="C113" s="94"/>
      <c r="D113" s="100"/>
      <c r="E113" s="98" t="s">
        <v>94</v>
      </c>
      <c r="F113" s="133">
        <f>+F114</f>
        <v>72000</v>
      </c>
      <c r="G113" s="133">
        <f>+G114</f>
        <v>71999.78</v>
      </c>
      <c r="H113" s="130">
        <f t="shared" si="3"/>
        <v>0.99999694444444442</v>
      </c>
      <c r="I113" s="132"/>
    </row>
    <row r="114" spans="2:9" ht="18.75">
      <c r="B114" s="93"/>
      <c r="C114" s="122">
        <v>92195</v>
      </c>
      <c r="D114" s="74"/>
      <c r="E114" s="96" t="s">
        <v>254</v>
      </c>
      <c r="F114" s="124">
        <f>+F115</f>
        <v>72000</v>
      </c>
      <c r="G114" s="124">
        <f>+G115</f>
        <v>71999.78</v>
      </c>
      <c r="H114" s="123">
        <f t="shared" si="3"/>
        <v>0.99999694444444442</v>
      </c>
      <c r="I114" s="132"/>
    </row>
    <row r="115" spans="2:9" ht="47.25">
      <c r="B115" s="93"/>
      <c r="C115" s="122"/>
      <c r="D115" s="74" t="s">
        <v>241</v>
      </c>
      <c r="E115" s="76" t="s">
        <v>240</v>
      </c>
      <c r="F115" s="121">
        <v>72000</v>
      </c>
      <c r="G115" s="120">
        <v>71999.78</v>
      </c>
      <c r="H115" s="119">
        <f t="shared" si="3"/>
        <v>0.99999694444444442</v>
      </c>
      <c r="I115" s="132"/>
    </row>
    <row r="116" spans="2:9" ht="19.5">
      <c r="B116" s="93">
        <v>926</v>
      </c>
      <c r="C116" s="92"/>
      <c r="D116" s="74"/>
      <c r="E116" s="98" t="s">
        <v>93</v>
      </c>
      <c r="F116" s="133">
        <f>+F117</f>
        <v>45000</v>
      </c>
      <c r="G116" s="133">
        <f>+G117</f>
        <v>44695.83</v>
      </c>
      <c r="H116" s="130">
        <f t="shared" si="3"/>
        <v>0.99324066666666666</v>
      </c>
      <c r="I116" s="132"/>
    </row>
    <row r="117" spans="2:9" ht="18.75">
      <c r="B117" s="93"/>
      <c r="C117" s="122">
        <v>92695</v>
      </c>
      <c r="D117" s="74"/>
      <c r="E117" s="96" t="s">
        <v>254</v>
      </c>
      <c r="F117" s="124">
        <f>SUM(F118:F118)</f>
        <v>45000</v>
      </c>
      <c r="G117" s="124">
        <f>SUM(G118:G118)</f>
        <v>44695.83</v>
      </c>
      <c r="H117" s="123">
        <f t="shared" si="3"/>
        <v>0.99324066666666666</v>
      </c>
      <c r="I117" s="132"/>
    </row>
    <row r="118" spans="2:9" ht="47.25">
      <c r="B118" s="93"/>
      <c r="C118" s="92"/>
      <c r="D118" s="74" t="s">
        <v>241</v>
      </c>
      <c r="E118" s="76" t="s">
        <v>240</v>
      </c>
      <c r="F118" s="121">
        <v>45000</v>
      </c>
      <c r="G118" s="120">
        <v>44695.83</v>
      </c>
      <c r="H118" s="119">
        <f t="shared" si="3"/>
        <v>0.99324066666666666</v>
      </c>
      <c r="I118" s="132"/>
    </row>
    <row r="119" spans="2:9" ht="18.75">
      <c r="B119" s="356" t="s">
        <v>301</v>
      </c>
      <c r="C119" s="357"/>
      <c r="D119" s="357"/>
      <c r="E119" s="357"/>
      <c r="F119" s="131">
        <f>+F110+F116+F113</f>
        <v>137000</v>
      </c>
      <c r="G119" s="131">
        <f>+G110+G116+G113</f>
        <v>136695.60999999999</v>
      </c>
      <c r="H119" s="130">
        <f t="shared" si="3"/>
        <v>0.99777817518248169</v>
      </c>
    </row>
    <row r="123" spans="2:9">
      <c r="G123" s="22" t="s">
        <v>304</v>
      </c>
    </row>
    <row r="124" spans="2:9">
      <c r="G124" s="22" t="s">
        <v>351</v>
      </c>
    </row>
    <row r="125" spans="2:9">
      <c r="G125" s="22" t="s">
        <v>352</v>
      </c>
    </row>
    <row r="126" spans="2:9">
      <c r="G126" s="22" t="s">
        <v>353</v>
      </c>
    </row>
    <row r="127" spans="2:9">
      <c r="G127" s="22" t="s">
        <v>91</v>
      </c>
    </row>
    <row r="128" spans="2:9">
      <c r="G128" s="22"/>
    </row>
    <row r="129" spans="2:8">
      <c r="G129" s="22"/>
    </row>
    <row r="130" spans="2:8">
      <c r="G130" s="22"/>
    </row>
    <row r="131" spans="2:8">
      <c r="G131" s="22"/>
    </row>
    <row r="132" spans="2:8">
      <c r="G132" s="22"/>
    </row>
    <row r="135" spans="2:8" ht="44.25" customHeight="1">
      <c r="B135" s="347" t="s">
        <v>355</v>
      </c>
      <c r="C135" s="358"/>
      <c r="D135" s="358"/>
      <c r="E135" s="358"/>
      <c r="F135" s="358"/>
      <c r="G135" s="358"/>
      <c r="H135" s="358"/>
    </row>
    <row r="138" spans="2:8">
      <c r="B138" s="128"/>
      <c r="H138" s="66" t="s">
        <v>120</v>
      </c>
    </row>
    <row r="139" spans="2:8" ht="15.75" customHeight="1">
      <c r="B139" s="348" t="s">
        <v>117</v>
      </c>
      <c r="C139" s="348" t="s">
        <v>274</v>
      </c>
      <c r="D139" s="348" t="s">
        <v>0</v>
      </c>
      <c r="E139" s="353" t="s">
        <v>252</v>
      </c>
      <c r="F139" s="348" t="s">
        <v>2</v>
      </c>
      <c r="G139" s="348" t="s">
        <v>3</v>
      </c>
      <c r="H139" s="348" t="s">
        <v>80</v>
      </c>
    </row>
    <row r="140" spans="2:8" ht="15.75" customHeight="1">
      <c r="B140" s="349"/>
      <c r="C140" s="349"/>
      <c r="D140" s="351"/>
      <c r="E140" s="354"/>
      <c r="F140" s="349"/>
      <c r="G140" s="349"/>
      <c r="H140" s="349"/>
    </row>
    <row r="141" spans="2:8" ht="15.75" customHeight="1">
      <c r="B141" s="350"/>
      <c r="C141" s="350"/>
      <c r="D141" s="352"/>
      <c r="E141" s="355"/>
      <c r="F141" s="350"/>
      <c r="G141" s="350"/>
      <c r="H141" s="350"/>
    </row>
    <row r="142" spans="2:8">
      <c r="B142" s="127">
        <v>1</v>
      </c>
      <c r="C142" s="127">
        <v>2</v>
      </c>
      <c r="D142" s="127">
        <v>3</v>
      </c>
      <c r="E142" s="127"/>
      <c r="F142" s="127">
        <v>4</v>
      </c>
      <c r="G142" s="127">
        <v>5</v>
      </c>
      <c r="H142" s="127">
        <v>6</v>
      </c>
    </row>
    <row r="143" spans="2:8" ht="31.5">
      <c r="B143" s="99">
        <v>853</v>
      </c>
      <c r="C143" s="97"/>
      <c r="D143" s="129"/>
      <c r="E143" s="126" t="s">
        <v>96</v>
      </c>
      <c r="F143" s="125">
        <f>+F144</f>
        <v>126222</v>
      </c>
      <c r="G143" s="125">
        <f>+G144</f>
        <v>126221</v>
      </c>
      <c r="H143" s="117">
        <f t="shared" ref="H143:H149" si="4">+G143/F143</f>
        <v>0.99999207745084062</v>
      </c>
    </row>
    <row r="144" spans="2:8" ht="31.5">
      <c r="B144" s="99"/>
      <c r="C144" s="97">
        <v>85311</v>
      </c>
      <c r="D144" s="91"/>
      <c r="E144" s="96" t="s">
        <v>303</v>
      </c>
      <c r="F144" s="124">
        <f>SUM(F145:F145)</f>
        <v>126222</v>
      </c>
      <c r="G144" s="124">
        <f>SUM(G145:G145)</f>
        <v>126221</v>
      </c>
      <c r="H144" s="123">
        <f t="shared" si="4"/>
        <v>0.99999207745084062</v>
      </c>
    </row>
    <row r="145" spans="2:8" ht="31.5">
      <c r="B145" s="99"/>
      <c r="C145" s="97"/>
      <c r="D145" s="91" t="s">
        <v>245</v>
      </c>
      <c r="E145" s="76" t="s">
        <v>244</v>
      </c>
      <c r="F145" s="121">
        <v>126222</v>
      </c>
      <c r="G145" s="120">
        <v>126221</v>
      </c>
      <c r="H145" s="119">
        <f t="shared" si="4"/>
        <v>0.99999207745084062</v>
      </c>
    </row>
    <row r="146" spans="2:8">
      <c r="B146" s="103">
        <v>921</v>
      </c>
      <c r="C146" s="122"/>
      <c r="D146" s="110"/>
      <c r="E146" s="126" t="s">
        <v>94</v>
      </c>
      <c r="F146" s="125">
        <f>+F147</f>
        <v>35000</v>
      </c>
      <c r="G146" s="125">
        <f>+G147</f>
        <v>35000</v>
      </c>
      <c r="H146" s="117">
        <f t="shared" si="4"/>
        <v>1</v>
      </c>
    </row>
    <row r="147" spans="2:8">
      <c r="B147" s="103"/>
      <c r="C147" s="122">
        <v>92120</v>
      </c>
      <c r="D147" s="74"/>
      <c r="E147" s="96" t="s">
        <v>255</v>
      </c>
      <c r="F147" s="124">
        <f>SUM(F148:F148)</f>
        <v>35000</v>
      </c>
      <c r="G147" s="124">
        <f>SUM(G148:G148)</f>
        <v>35000</v>
      </c>
      <c r="H147" s="123">
        <f t="shared" si="4"/>
        <v>1</v>
      </c>
    </row>
    <row r="148" spans="2:8" ht="78.75">
      <c r="B148" s="103"/>
      <c r="C148" s="122"/>
      <c r="D148" s="74" t="s">
        <v>243</v>
      </c>
      <c r="E148" s="76" t="s">
        <v>242</v>
      </c>
      <c r="F148" s="121">
        <v>35000</v>
      </c>
      <c r="G148" s="120">
        <v>35000</v>
      </c>
      <c r="H148" s="119">
        <f t="shared" si="4"/>
        <v>1</v>
      </c>
    </row>
    <row r="149" spans="2:8">
      <c r="B149" s="345" t="s">
        <v>301</v>
      </c>
      <c r="C149" s="346"/>
      <c r="D149" s="346"/>
      <c r="E149" s="346"/>
      <c r="F149" s="118">
        <f>+F143+F146</f>
        <v>161222</v>
      </c>
      <c r="G149" s="118">
        <f>+G143+G146</f>
        <v>161221</v>
      </c>
      <c r="H149" s="117">
        <f t="shared" si="4"/>
        <v>0.99999379737256699</v>
      </c>
    </row>
    <row r="154" spans="2:8">
      <c r="G154" s="22" t="s">
        <v>302</v>
      </c>
    </row>
    <row r="155" spans="2:8">
      <c r="G155" s="22" t="s">
        <v>123</v>
      </c>
    </row>
    <row r="156" spans="2:8">
      <c r="G156" s="22" t="s">
        <v>90</v>
      </c>
    </row>
    <row r="157" spans="2:8">
      <c r="G157" s="22" t="s">
        <v>353</v>
      </c>
    </row>
    <row r="158" spans="2:8">
      <c r="G158" s="22" t="s">
        <v>91</v>
      </c>
    </row>
    <row r="159" spans="2:8">
      <c r="G159" s="22"/>
    </row>
    <row r="160" spans="2:8">
      <c r="G160" s="22"/>
    </row>
    <row r="161" spans="2:8" ht="15.75" customHeight="1">
      <c r="B161" s="347" t="s">
        <v>356</v>
      </c>
      <c r="C161" s="347"/>
      <c r="D161" s="347"/>
      <c r="E161" s="347"/>
      <c r="F161" s="347"/>
      <c r="G161" s="347"/>
      <c r="H161" s="347"/>
    </row>
    <row r="162" spans="2:8" ht="27.75" customHeight="1">
      <c r="B162" s="347"/>
      <c r="C162" s="347"/>
      <c r="D162" s="347"/>
      <c r="E162" s="347"/>
      <c r="F162" s="347"/>
      <c r="G162" s="347"/>
      <c r="H162" s="347"/>
    </row>
    <row r="164" spans="2:8">
      <c r="B164" s="128"/>
      <c r="H164" s="66" t="s">
        <v>120</v>
      </c>
    </row>
    <row r="165" spans="2:8">
      <c r="B165" s="348" t="s">
        <v>117</v>
      </c>
      <c r="C165" s="348" t="s">
        <v>274</v>
      </c>
      <c r="D165" s="348" t="s">
        <v>0</v>
      </c>
      <c r="E165" s="353" t="s">
        <v>252</v>
      </c>
      <c r="F165" s="348" t="s">
        <v>2</v>
      </c>
      <c r="G165" s="348" t="s">
        <v>3</v>
      </c>
      <c r="H165" s="348" t="s">
        <v>80</v>
      </c>
    </row>
    <row r="166" spans="2:8">
      <c r="B166" s="349"/>
      <c r="C166" s="349"/>
      <c r="D166" s="351"/>
      <c r="E166" s="354"/>
      <c r="F166" s="349"/>
      <c r="G166" s="349"/>
      <c r="H166" s="349"/>
    </row>
    <row r="167" spans="2:8">
      <c r="B167" s="350"/>
      <c r="C167" s="350"/>
      <c r="D167" s="352"/>
      <c r="E167" s="355"/>
      <c r="F167" s="350"/>
      <c r="G167" s="350"/>
      <c r="H167" s="350"/>
    </row>
    <row r="168" spans="2:8">
      <c r="B168" s="127">
        <v>1</v>
      </c>
      <c r="C168" s="127">
        <v>2</v>
      </c>
      <c r="D168" s="127">
        <v>3</v>
      </c>
      <c r="E168" s="127"/>
      <c r="F168" s="127">
        <v>4</v>
      </c>
      <c r="G168" s="127">
        <v>5</v>
      </c>
      <c r="H168" s="127">
        <v>6</v>
      </c>
    </row>
    <row r="169" spans="2:8">
      <c r="B169" s="103">
        <v>921</v>
      </c>
      <c r="C169" s="122"/>
      <c r="D169" s="110"/>
      <c r="E169" s="126" t="s">
        <v>94</v>
      </c>
      <c r="F169" s="125">
        <f>+F170</f>
        <v>55000</v>
      </c>
      <c r="G169" s="125">
        <f>+G170</f>
        <v>55000</v>
      </c>
      <c r="H169" s="117">
        <f>+G169/F169</f>
        <v>1</v>
      </c>
    </row>
    <row r="170" spans="2:8">
      <c r="B170" s="103"/>
      <c r="C170" s="122">
        <v>92116</v>
      </c>
      <c r="D170" s="74"/>
      <c r="E170" s="96" t="s">
        <v>257</v>
      </c>
      <c r="F170" s="124">
        <f>SUM(F171:F171)</f>
        <v>55000</v>
      </c>
      <c r="G170" s="124">
        <f>SUM(G171:G171)</f>
        <v>55000</v>
      </c>
      <c r="H170" s="123">
        <f>+G170/F170</f>
        <v>1</v>
      </c>
    </row>
    <row r="171" spans="2:8" ht="31.5">
      <c r="B171" s="103"/>
      <c r="C171" s="122"/>
      <c r="D171" s="74" t="s">
        <v>249</v>
      </c>
      <c r="E171" s="76" t="s">
        <v>256</v>
      </c>
      <c r="F171" s="121">
        <v>55000</v>
      </c>
      <c r="G171" s="120">
        <v>55000</v>
      </c>
      <c r="H171" s="119">
        <f>+G171/F171</f>
        <v>1</v>
      </c>
    </row>
    <row r="172" spans="2:8">
      <c r="B172" s="345" t="s">
        <v>301</v>
      </c>
      <c r="C172" s="346"/>
      <c r="D172" s="346"/>
      <c r="E172" s="346"/>
      <c r="F172" s="118">
        <f>+F169</f>
        <v>55000</v>
      </c>
      <c r="G172" s="118">
        <f>+G169</f>
        <v>55000</v>
      </c>
      <c r="H172" s="117">
        <f>+G172/F172</f>
        <v>1</v>
      </c>
    </row>
  </sheetData>
  <mergeCells count="57">
    <mergeCell ref="B9:H9"/>
    <mergeCell ref="B15:E15"/>
    <mergeCell ref="B16:E16"/>
    <mergeCell ref="B17:E17"/>
    <mergeCell ref="B18:E18"/>
    <mergeCell ref="B19:E19"/>
    <mergeCell ref="B20:E20"/>
    <mergeCell ref="B21:E21"/>
    <mergeCell ref="B31:H31"/>
    <mergeCell ref="B35:B37"/>
    <mergeCell ref="C35:C37"/>
    <mergeCell ref="D35:D37"/>
    <mergeCell ref="E35:E37"/>
    <mergeCell ref="F35:F37"/>
    <mergeCell ref="G35:G37"/>
    <mergeCell ref="H35:H37"/>
    <mergeCell ref="M35:Q35"/>
    <mergeCell ref="M36:M37"/>
    <mergeCell ref="N36:P36"/>
    <mergeCell ref="Q36:Q37"/>
    <mergeCell ref="B56:E56"/>
    <mergeCell ref="B74:H74"/>
    <mergeCell ref="B78:B80"/>
    <mergeCell ref="C78:C80"/>
    <mergeCell ref="D78:D80"/>
    <mergeCell ref="E78:E80"/>
    <mergeCell ref="F78:F80"/>
    <mergeCell ref="G78:G80"/>
    <mergeCell ref="H78:H80"/>
    <mergeCell ref="B92:E92"/>
    <mergeCell ref="B102:H102"/>
    <mergeCell ref="B106:B108"/>
    <mergeCell ref="C106:C108"/>
    <mergeCell ref="D106:D108"/>
    <mergeCell ref="E106:E108"/>
    <mergeCell ref="F106:F108"/>
    <mergeCell ref="G106:G108"/>
    <mergeCell ref="H106:H108"/>
    <mergeCell ref="B119:E119"/>
    <mergeCell ref="B135:H135"/>
    <mergeCell ref="B139:B141"/>
    <mergeCell ref="C139:C141"/>
    <mergeCell ref="D139:D141"/>
    <mergeCell ref="E139:E141"/>
    <mergeCell ref="F139:F141"/>
    <mergeCell ref="G139:G141"/>
    <mergeCell ref="H139:H141"/>
    <mergeCell ref="B172:E172"/>
    <mergeCell ref="B149:E149"/>
    <mergeCell ref="B161:H162"/>
    <mergeCell ref="B165:B167"/>
    <mergeCell ref="C165:C167"/>
    <mergeCell ref="D165:D167"/>
    <mergeCell ref="E165:E167"/>
    <mergeCell ref="F165:F167"/>
    <mergeCell ref="G165:G167"/>
    <mergeCell ref="H165:H167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R247"/>
  <sheetViews>
    <sheetView zoomScale="90" zoomScaleNormal="90" workbookViewId="0">
      <selection activeCell="E119" sqref="E119"/>
    </sheetView>
  </sheetViews>
  <sheetFormatPr defaultColWidth="10.28515625" defaultRowHeight="15.75"/>
  <cols>
    <col min="1" max="1" width="10.28515625" style="116"/>
    <col min="2" max="2" width="6.85546875" style="116" customWidth="1"/>
    <col min="3" max="3" width="8.140625" style="116" customWidth="1"/>
    <col min="4" max="4" width="6.42578125" style="116" customWidth="1"/>
    <col min="5" max="5" width="50.7109375" style="116" customWidth="1"/>
    <col min="6" max="6" width="14.5703125" style="116" customWidth="1"/>
    <col min="7" max="7" width="14.7109375" style="116" customWidth="1"/>
    <col min="8" max="8" width="11.5703125" style="116" customWidth="1"/>
    <col min="9" max="9" width="14.85546875" style="116" customWidth="1"/>
    <col min="10" max="10" width="20.7109375" style="116" customWidth="1"/>
    <col min="11" max="11" width="17.28515625" style="116" customWidth="1"/>
    <col min="12" max="12" width="11.5703125" style="116" bestFit="1" customWidth="1"/>
    <col min="13" max="16384" width="10.28515625" style="116"/>
  </cols>
  <sheetData>
    <row r="1" spans="2:8">
      <c r="B1" s="153"/>
      <c r="C1" s="153"/>
      <c r="D1" s="153"/>
      <c r="E1" s="153"/>
      <c r="F1" s="153"/>
      <c r="G1" s="153"/>
      <c r="H1" s="153"/>
    </row>
    <row r="2" spans="2:8">
      <c r="B2" s="153"/>
      <c r="C2" s="153"/>
      <c r="D2" s="153"/>
      <c r="E2" s="153"/>
      <c r="F2" s="153"/>
      <c r="G2" s="153"/>
      <c r="H2" s="153"/>
    </row>
    <row r="3" spans="2:8">
      <c r="B3" s="153"/>
      <c r="C3" s="153"/>
      <c r="D3" s="153"/>
      <c r="E3" s="153"/>
      <c r="F3" s="153"/>
      <c r="G3" s="111" t="s">
        <v>337</v>
      </c>
      <c r="H3" s="153"/>
    </row>
    <row r="4" spans="2:8">
      <c r="B4" s="153"/>
      <c r="C4" s="153"/>
      <c r="D4" s="153"/>
      <c r="E4" s="153"/>
      <c r="F4" s="153"/>
      <c r="G4" s="111" t="s">
        <v>280</v>
      </c>
      <c r="H4" s="153"/>
    </row>
    <row r="5" spans="2:8">
      <c r="B5" s="153"/>
      <c r="C5" s="153"/>
      <c r="D5" s="153"/>
      <c r="E5" s="153"/>
      <c r="F5" s="153"/>
      <c r="G5" s="111" t="s">
        <v>90</v>
      </c>
      <c r="H5" s="153"/>
    </row>
    <row r="6" spans="2:8">
      <c r="B6" s="153"/>
      <c r="C6" s="153"/>
      <c r="D6" s="153"/>
      <c r="E6" s="153"/>
      <c r="F6" s="153"/>
      <c r="G6" s="111" t="s">
        <v>353</v>
      </c>
      <c r="H6" s="153"/>
    </row>
    <row r="7" spans="2:8">
      <c r="B7" s="153"/>
      <c r="C7" s="153"/>
      <c r="D7" s="153"/>
      <c r="E7" s="153"/>
      <c r="F7" s="153"/>
      <c r="G7" s="153" t="s">
        <v>91</v>
      </c>
      <c r="H7" s="153"/>
    </row>
    <row r="8" spans="2:8">
      <c r="B8" s="153"/>
      <c r="C8" s="153"/>
      <c r="D8" s="153"/>
      <c r="E8" s="153"/>
      <c r="F8" s="153"/>
      <c r="G8" s="153"/>
      <c r="H8" s="153"/>
    </row>
    <row r="9" spans="2:8">
      <c r="B9" s="153"/>
      <c r="C9" s="153"/>
      <c r="D9" s="153"/>
      <c r="E9" s="153"/>
      <c r="F9" s="153"/>
      <c r="G9" s="153"/>
      <c r="H9" s="153"/>
    </row>
    <row r="10" spans="2:8" ht="49.5" customHeight="1">
      <c r="B10" s="387" t="s">
        <v>384</v>
      </c>
      <c r="C10" s="388"/>
      <c r="D10" s="388"/>
      <c r="E10" s="388"/>
      <c r="F10" s="388"/>
      <c r="G10" s="388"/>
      <c r="H10" s="389"/>
    </row>
    <row r="11" spans="2:8">
      <c r="B11" s="236"/>
      <c r="C11" s="235"/>
      <c r="D11" s="235"/>
      <c r="E11" s="235"/>
      <c r="F11" s="235"/>
      <c r="G11" s="235"/>
      <c r="H11" s="234"/>
    </row>
    <row r="12" spans="2:8">
      <c r="B12" s="153"/>
      <c r="C12" s="153"/>
      <c r="D12" s="153"/>
      <c r="E12" s="153"/>
      <c r="F12" s="153"/>
      <c r="G12" s="153"/>
      <c r="H12" s="153"/>
    </row>
    <row r="13" spans="2:8">
      <c r="B13" s="177" t="s">
        <v>326</v>
      </c>
      <c r="C13" s="153"/>
      <c r="D13" s="153"/>
      <c r="E13" s="153"/>
      <c r="F13" s="153"/>
      <c r="G13" s="153"/>
      <c r="H13" s="176" t="s">
        <v>120</v>
      </c>
    </row>
    <row r="14" spans="2:8">
      <c r="B14" s="390" t="s">
        <v>117</v>
      </c>
      <c r="C14" s="390" t="s">
        <v>274</v>
      </c>
      <c r="D14" s="390" t="s">
        <v>0</v>
      </c>
      <c r="E14" s="395" t="s">
        <v>252</v>
      </c>
      <c r="F14" s="390" t="s">
        <v>325</v>
      </c>
      <c r="G14" s="390" t="s">
        <v>3</v>
      </c>
      <c r="H14" s="390" t="s">
        <v>80</v>
      </c>
    </row>
    <row r="15" spans="2:8">
      <c r="B15" s="391"/>
      <c r="C15" s="391"/>
      <c r="D15" s="393"/>
      <c r="E15" s="396"/>
      <c r="F15" s="391"/>
      <c r="G15" s="391"/>
      <c r="H15" s="391"/>
    </row>
    <row r="16" spans="2:8">
      <c r="B16" s="392"/>
      <c r="C16" s="392"/>
      <c r="D16" s="394"/>
      <c r="E16" s="397"/>
      <c r="F16" s="392"/>
      <c r="G16" s="392"/>
      <c r="H16" s="392"/>
    </row>
    <row r="17" spans="2:8">
      <c r="B17" s="175">
        <v>1</v>
      </c>
      <c r="C17" s="175">
        <v>2</v>
      </c>
      <c r="D17" s="175">
        <v>3</v>
      </c>
      <c r="E17" s="175"/>
      <c r="F17" s="175">
        <v>4</v>
      </c>
      <c r="G17" s="175">
        <v>5</v>
      </c>
      <c r="H17" s="175">
        <v>6</v>
      </c>
    </row>
    <row r="18" spans="2:8">
      <c r="B18" s="286">
        <v>801</v>
      </c>
      <c r="C18" s="287"/>
      <c r="D18" s="287"/>
      <c r="E18" s="289" t="s">
        <v>99</v>
      </c>
      <c r="F18" s="291">
        <f>+F19</f>
        <v>45498</v>
      </c>
      <c r="G18" s="291">
        <f>+G19</f>
        <v>45497.43</v>
      </c>
      <c r="H18" s="154">
        <f>+G18/F18</f>
        <v>0.99998747197679017</v>
      </c>
    </row>
    <row r="19" spans="2:8">
      <c r="B19" s="286"/>
      <c r="C19" s="288">
        <v>80195</v>
      </c>
      <c r="D19" s="288"/>
      <c r="E19" s="290" t="s">
        <v>254</v>
      </c>
      <c r="F19" s="292">
        <f>+F20</f>
        <v>45498</v>
      </c>
      <c r="G19" s="292">
        <f>+G20</f>
        <v>45497.43</v>
      </c>
      <c r="H19" s="164">
        <f>+G19/F19</f>
        <v>0.99998747197679017</v>
      </c>
    </row>
    <row r="20" spans="2:8" ht="30">
      <c r="B20" s="283"/>
      <c r="C20" s="284"/>
      <c r="D20" s="284">
        <v>2130</v>
      </c>
      <c r="E20" s="285" t="s">
        <v>34</v>
      </c>
      <c r="F20" s="293">
        <v>45498</v>
      </c>
      <c r="G20" s="293">
        <v>45497.43</v>
      </c>
      <c r="H20" s="156">
        <f>+G20/F20</f>
        <v>0.99998747197679017</v>
      </c>
    </row>
    <row r="21" spans="2:8">
      <c r="B21" s="162">
        <v>852</v>
      </c>
      <c r="C21" s="161"/>
      <c r="D21" s="160"/>
      <c r="E21" s="168" t="s">
        <v>97</v>
      </c>
      <c r="F21" s="174">
        <f>+F22+F24+F26</f>
        <v>543713</v>
      </c>
      <c r="G21" s="174">
        <f>+G22+G24+G26</f>
        <v>543713</v>
      </c>
      <c r="H21" s="154">
        <f t="shared" ref="H21:H35" si="0">+G21/F21</f>
        <v>1</v>
      </c>
    </row>
    <row r="22" spans="2:8">
      <c r="B22" s="173"/>
      <c r="C22" s="161">
        <v>85202</v>
      </c>
      <c r="D22" s="160"/>
      <c r="E22" s="166" t="s">
        <v>263</v>
      </c>
      <c r="F22" s="170">
        <f>+F23</f>
        <v>525463</v>
      </c>
      <c r="G22" s="170">
        <f>+G23</f>
        <v>525463</v>
      </c>
      <c r="H22" s="164">
        <f t="shared" si="0"/>
        <v>1</v>
      </c>
    </row>
    <row r="23" spans="2:8" ht="30">
      <c r="B23" s="162"/>
      <c r="C23" s="161"/>
      <c r="D23" s="160" t="s">
        <v>33</v>
      </c>
      <c r="E23" s="159" t="s">
        <v>34</v>
      </c>
      <c r="F23" s="157">
        <v>525463</v>
      </c>
      <c r="G23" s="157">
        <v>525463</v>
      </c>
      <c r="H23" s="156">
        <f t="shared" si="0"/>
        <v>1</v>
      </c>
    </row>
    <row r="24" spans="2:8">
      <c r="B24" s="162"/>
      <c r="C24" s="161">
        <v>85218</v>
      </c>
      <c r="D24" s="160"/>
      <c r="E24" s="166" t="s">
        <v>261</v>
      </c>
      <c r="F24" s="170">
        <f>+F25</f>
        <v>8250</v>
      </c>
      <c r="G24" s="170">
        <f>+G25</f>
        <v>8250</v>
      </c>
      <c r="H24" s="164">
        <f t="shared" si="0"/>
        <v>1</v>
      </c>
    </row>
    <row r="25" spans="2:8" ht="30">
      <c r="B25" s="162"/>
      <c r="C25" s="161"/>
      <c r="D25" s="160" t="s">
        <v>33</v>
      </c>
      <c r="E25" s="159" t="s">
        <v>34</v>
      </c>
      <c r="F25" s="157">
        <v>8250</v>
      </c>
      <c r="G25" s="157">
        <v>8250</v>
      </c>
      <c r="H25" s="156">
        <f t="shared" si="0"/>
        <v>1</v>
      </c>
    </row>
    <row r="26" spans="2:8" ht="30">
      <c r="B26" s="162"/>
      <c r="C26" s="161">
        <v>85220</v>
      </c>
      <c r="D26" s="160"/>
      <c r="E26" s="205" t="s">
        <v>385</v>
      </c>
      <c r="F26" s="170">
        <f>+F27</f>
        <v>10000</v>
      </c>
      <c r="G26" s="170">
        <f>+G27</f>
        <v>10000</v>
      </c>
      <c r="H26" s="164">
        <f t="shared" si="0"/>
        <v>1</v>
      </c>
    </row>
    <row r="27" spans="2:8" ht="30">
      <c r="B27" s="162"/>
      <c r="C27" s="161"/>
      <c r="D27" s="160" t="s">
        <v>33</v>
      </c>
      <c r="E27" s="159" t="s">
        <v>34</v>
      </c>
      <c r="F27" s="157">
        <v>10000</v>
      </c>
      <c r="G27" s="157">
        <v>10000</v>
      </c>
      <c r="H27" s="156">
        <f t="shared" si="0"/>
        <v>1</v>
      </c>
    </row>
    <row r="28" spans="2:8">
      <c r="B28" s="162">
        <v>854</v>
      </c>
      <c r="C28" s="161"/>
      <c r="D28" s="191"/>
      <c r="E28" s="168" t="s">
        <v>95</v>
      </c>
      <c r="F28" s="174">
        <f>+F29+F31+F33</f>
        <v>124483</v>
      </c>
      <c r="G28" s="174">
        <f>+G29+G31+G33</f>
        <v>124250</v>
      </c>
      <c r="H28" s="154">
        <f t="shared" si="0"/>
        <v>0.9981282584770611</v>
      </c>
    </row>
    <row r="29" spans="2:8" ht="30">
      <c r="B29" s="162"/>
      <c r="C29" s="161">
        <v>85406</v>
      </c>
      <c r="D29" s="191"/>
      <c r="E29" s="205" t="s">
        <v>386</v>
      </c>
      <c r="F29" s="170">
        <f>+F30</f>
        <v>46328</v>
      </c>
      <c r="G29" s="170">
        <f>+G30</f>
        <v>46328</v>
      </c>
      <c r="H29" s="164">
        <f t="shared" si="0"/>
        <v>1</v>
      </c>
    </row>
    <row r="30" spans="2:8" ht="30">
      <c r="B30" s="162"/>
      <c r="C30" s="161"/>
      <c r="D30" s="281" t="s">
        <v>33</v>
      </c>
      <c r="E30" s="282" t="s">
        <v>34</v>
      </c>
      <c r="F30" s="157">
        <v>46328</v>
      </c>
      <c r="G30" s="157">
        <v>46328</v>
      </c>
      <c r="H30" s="156">
        <f t="shared" si="0"/>
        <v>1</v>
      </c>
    </row>
    <row r="31" spans="2:8">
      <c r="B31" s="162"/>
      <c r="C31" s="161">
        <v>85415</v>
      </c>
      <c r="D31" s="172"/>
      <c r="E31" s="166" t="s">
        <v>258</v>
      </c>
      <c r="F31" s="170">
        <f>+F32</f>
        <v>41833</v>
      </c>
      <c r="G31" s="170">
        <f>+G32</f>
        <v>41600</v>
      </c>
      <c r="H31" s="164">
        <f t="shared" si="0"/>
        <v>0.99443023450386059</v>
      </c>
    </row>
    <row r="32" spans="2:8" ht="30">
      <c r="B32" s="162"/>
      <c r="C32" s="161"/>
      <c r="D32" s="160" t="s">
        <v>33</v>
      </c>
      <c r="E32" s="159" t="s">
        <v>34</v>
      </c>
      <c r="F32" s="157">
        <v>41833</v>
      </c>
      <c r="G32" s="157">
        <v>41600</v>
      </c>
      <c r="H32" s="156">
        <f>+G32/F32</f>
        <v>0.99443023450386059</v>
      </c>
    </row>
    <row r="33" spans="2:8">
      <c r="B33" s="162"/>
      <c r="C33" s="161">
        <v>85420</v>
      </c>
      <c r="D33" s="160"/>
      <c r="E33" s="205" t="s">
        <v>387</v>
      </c>
      <c r="F33" s="170">
        <f>+F34</f>
        <v>36322</v>
      </c>
      <c r="G33" s="170">
        <f>+G34</f>
        <v>36322</v>
      </c>
      <c r="H33" s="164"/>
    </row>
    <row r="34" spans="2:8" ht="30">
      <c r="B34" s="162"/>
      <c r="C34" s="161"/>
      <c r="D34" s="160" t="s">
        <v>33</v>
      </c>
      <c r="E34" s="159" t="s">
        <v>34</v>
      </c>
      <c r="F34" s="157">
        <v>36322</v>
      </c>
      <c r="G34" s="157">
        <v>36322</v>
      </c>
      <c r="H34" s="156">
        <f t="shared" si="0"/>
        <v>1</v>
      </c>
    </row>
    <row r="35" spans="2:8">
      <c r="B35" s="385" t="s">
        <v>301</v>
      </c>
      <c r="C35" s="386"/>
      <c r="D35" s="386"/>
      <c r="E35" s="386"/>
      <c r="F35" s="155">
        <f>+F28+F21+F18</f>
        <v>713694</v>
      </c>
      <c r="G35" s="155">
        <f>+G18+G21+G28</f>
        <v>713460.43</v>
      </c>
      <c r="H35" s="154">
        <f t="shared" si="0"/>
        <v>0.99967273089026953</v>
      </c>
    </row>
    <row r="36" spans="2:8">
      <c r="B36" s="153"/>
      <c r="C36" s="153"/>
      <c r="D36" s="153"/>
      <c r="E36" s="153"/>
      <c r="F36" s="153"/>
      <c r="G36" s="153"/>
      <c r="H36" s="153"/>
    </row>
    <row r="37" spans="2:8">
      <c r="B37" s="153"/>
      <c r="C37" s="153"/>
      <c r="D37" s="153"/>
      <c r="E37" s="153"/>
      <c r="F37" s="153"/>
      <c r="G37" s="153"/>
      <c r="H37" s="153"/>
    </row>
    <row r="38" spans="2:8">
      <c r="B38" s="153"/>
      <c r="C38" s="153"/>
      <c r="D38" s="153"/>
      <c r="E38" s="153"/>
      <c r="F38" s="153"/>
      <c r="G38" s="153"/>
      <c r="H38" s="153"/>
    </row>
    <row r="39" spans="2:8">
      <c r="B39" s="177" t="s">
        <v>334</v>
      </c>
      <c r="C39" s="153"/>
      <c r="D39" s="153"/>
      <c r="E39" s="153"/>
      <c r="F39" s="153"/>
      <c r="G39" s="153"/>
      <c r="H39" s="176" t="s">
        <v>120</v>
      </c>
    </row>
    <row r="40" spans="2:8" ht="15.75" customHeight="1">
      <c r="B40" s="390" t="s">
        <v>117</v>
      </c>
      <c r="C40" s="390" t="s">
        <v>274</v>
      </c>
      <c r="D40" s="390" t="s">
        <v>0</v>
      </c>
      <c r="E40" s="395" t="s">
        <v>252</v>
      </c>
      <c r="F40" s="390" t="s">
        <v>325</v>
      </c>
      <c r="G40" s="390" t="s">
        <v>3</v>
      </c>
      <c r="H40" s="390" t="s">
        <v>80</v>
      </c>
    </row>
    <row r="41" spans="2:8" ht="15.75" customHeight="1">
      <c r="B41" s="391"/>
      <c r="C41" s="391"/>
      <c r="D41" s="393"/>
      <c r="E41" s="396"/>
      <c r="F41" s="391"/>
      <c r="G41" s="391"/>
      <c r="H41" s="391"/>
    </row>
    <row r="42" spans="2:8" ht="15.75" customHeight="1">
      <c r="B42" s="392"/>
      <c r="C42" s="392"/>
      <c r="D42" s="394"/>
      <c r="E42" s="397"/>
      <c r="F42" s="392"/>
      <c r="G42" s="392"/>
      <c r="H42" s="392"/>
    </row>
    <row r="43" spans="2:8">
      <c r="B43" s="175">
        <v>1</v>
      </c>
      <c r="C43" s="175">
        <v>2</v>
      </c>
      <c r="D43" s="175">
        <v>3</v>
      </c>
      <c r="E43" s="175"/>
      <c r="F43" s="175">
        <v>4</v>
      </c>
      <c r="G43" s="175">
        <v>5</v>
      </c>
      <c r="H43" s="175">
        <v>6</v>
      </c>
    </row>
    <row r="44" spans="2:8">
      <c r="B44" s="295">
        <v>801</v>
      </c>
      <c r="C44" s="289"/>
      <c r="D44" s="289"/>
      <c r="E44" s="289" t="s">
        <v>99</v>
      </c>
      <c r="F44" s="297">
        <f>+F45</f>
        <v>45498</v>
      </c>
      <c r="G44" s="297">
        <f>+G45</f>
        <v>45497.43</v>
      </c>
      <c r="H44" s="298">
        <f t="shared" ref="H44:H49" si="1">+G44/F44</f>
        <v>0.99998747197679017</v>
      </c>
    </row>
    <row r="45" spans="2:8">
      <c r="B45" s="295"/>
      <c r="C45" s="290">
        <v>80195</v>
      </c>
      <c r="D45" s="290"/>
      <c r="E45" s="290" t="s">
        <v>254</v>
      </c>
      <c r="F45" s="299">
        <f>+F46+F47+F48+F49</f>
        <v>45498</v>
      </c>
      <c r="G45" s="299">
        <f>+G46+G47+G48+G49</f>
        <v>45497.43</v>
      </c>
      <c r="H45" s="298">
        <f t="shared" si="1"/>
        <v>0.99998747197679017</v>
      </c>
    </row>
    <row r="46" spans="2:8">
      <c r="B46" s="283"/>
      <c r="C46" s="284"/>
      <c r="D46" s="284">
        <v>4010</v>
      </c>
      <c r="E46" s="294" t="s">
        <v>226</v>
      </c>
      <c r="F46" s="296">
        <v>19374</v>
      </c>
      <c r="G46" s="296">
        <v>19373.849999999999</v>
      </c>
      <c r="H46" s="156">
        <f t="shared" si="1"/>
        <v>0.99999225766491162</v>
      </c>
    </row>
    <row r="47" spans="2:8">
      <c r="B47" s="283"/>
      <c r="C47" s="284"/>
      <c r="D47" s="284">
        <v>4110</v>
      </c>
      <c r="E47" s="294" t="s">
        <v>214</v>
      </c>
      <c r="F47" s="296">
        <v>3460</v>
      </c>
      <c r="G47" s="296">
        <v>3459.58</v>
      </c>
      <c r="H47" s="156">
        <f t="shared" si="1"/>
        <v>0.99987861271676304</v>
      </c>
    </row>
    <row r="48" spans="2:8">
      <c r="B48" s="283"/>
      <c r="C48" s="284"/>
      <c r="D48" s="284">
        <v>4210</v>
      </c>
      <c r="E48" s="294" t="s">
        <v>202</v>
      </c>
      <c r="F48" s="296">
        <v>264</v>
      </c>
      <c r="G48" s="296">
        <v>264</v>
      </c>
      <c r="H48" s="156">
        <f t="shared" si="1"/>
        <v>1</v>
      </c>
    </row>
    <row r="49" spans="2:9">
      <c r="B49" s="283"/>
      <c r="C49" s="284"/>
      <c r="D49" s="284">
        <v>4270</v>
      </c>
      <c r="E49" s="294" t="s">
        <v>190</v>
      </c>
      <c r="F49" s="296">
        <v>22400</v>
      </c>
      <c r="G49" s="296">
        <v>22400</v>
      </c>
      <c r="H49" s="156">
        <f t="shared" si="1"/>
        <v>1</v>
      </c>
    </row>
    <row r="50" spans="2:9">
      <c r="B50" s="162">
        <v>852</v>
      </c>
      <c r="C50" s="161"/>
      <c r="D50" s="160"/>
      <c r="E50" s="168" t="s">
        <v>97</v>
      </c>
      <c r="F50" s="174">
        <f>+F51+F67+F69</f>
        <v>543713</v>
      </c>
      <c r="G50" s="174">
        <f>+G51+G67+G69</f>
        <v>543713</v>
      </c>
      <c r="H50" s="154">
        <f t="shared" ref="H50:H94" si="2">+G50/F50</f>
        <v>1</v>
      </c>
    </row>
    <row r="51" spans="2:9">
      <c r="B51" s="173"/>
      <c r="C51" s="161">
        <v>85202</v>
      </c>
      <c r="D51" s="160"/>
      <c r="E51" s="166" t="s">
        <v>263</v>
      </c>
      <c r="F51" s="170">
        <f>SUM(F52:F66)</f>
        <v>525463</v>
      </c>
      <c r="G51" s="170">
        <f>SUM(G52:G66)</f>
        <v>525463</v>
      </c>
      <c r="H51" s="164">
        <f t="shared" si="2"/>
        <v>1</v>
      </c>
    </row>
    <row r="52" spans="2:9">
      <c r="B52" s="162"/>
      <c r="C52" s="161"/>
      <c r="D52" s="160" t="s">
        <v>239</v>
      </c>
      <c r="E52" s="159" t="s">
        <v>238</v>
      </c>
      <c r="F52" s="157">
        <v>7000</v>
      </c>
      <c r="G52" s="228">
        <v>7000</v>
      </c>
      <c r="H52" s="156">
        <f t="shared" si="2"/>
        <v>1</v>
      </c>
      <c r="I52" s="132"/>
    </row>
    <row r="53" spans="2:9">
      <c r="B53" s="162"/>
      <c r="C53" s="161"/>
      <c r="D53" s="160" t="s">
        <v>227</v>
      </c>
      <c r="E53" s="196" t="s">
        <v>226</v>
      </c>
      <c r="F53" s="157">
        <v>253000</v>
      </c>
      <c r="G53" s="228">
        <v>253000</v>
      </c>
      <c r="H53" s="156">
        <f t="shared" si="2"/>
        <v>1</v>
      </c>
      <c r="I53" s="132"/>
    </row>
    <row r="54" spans="2:9">
      <c r="B54" s="162"/>
      <c r="C54" s="161"/>
      <c r="D54" s="160" t="s">
        <v>223</v>
      </c>
      <c r="E54" s="196" t="s">
        <v>222</v>
      </c>
      <c r="F54" s="157">
        <v>21500</v>
      </c>
      <c r="G54" s="228">
        <v>21500</v>
      </c>
      <c r="H54" s="156">
        <f t="shared" si="2"/>
        <v>1</v>
      </c>
      <c r="I54" s="132"/>
    </row>
    <row r="55" spans="2:9">
      <c r="B55" s="162"/>
      <c r="C55" s="161"/>
      <c r="D55" s="160" t="s">
        <v>215</v>
      </c>
      <c r="E55" s="196" t="s">
        <v>214</v>
      </c>
      <c r="F55" s="157">
        <v>44000</v>
      </c>
      <c r="G55" s="228">
        <v>44000</v>
      </c>
      <c r="H55" s="156">
        <f t="shared" si="2"/>
        <v>1</v>
      </c>
      <c r="I55" s="132"/>
    </row>
    <row r="56" spans="2:9">
      <c r="B56" s="162"/>
      <c r="C56" s="161"/>
      <c r="D56" s="160" t="s">
        <v>213</v>
      </c>
      <c r="E56" s="196" t="s">
        <v>212</v>
      </c>
      <c r="F56" s="157">
        <v>6500</v>
      </c>
      <c r="G56" s="228">
        <v>6500</v>
      </c>
      <c r="H56" s="156">
        <f t="shared" si="2"/>
        <v>1</v>
      </c>
      <c r="I56" s="132"/>
    </row>
    <row r="57" spans="2:9">
      <c r="B57" s="162"/>
      <c r="C57" s="161"/>
      <c r="D57" s="160" t="s">
        <v>203</v>
      </c>
      <c r="E57" s="159" t="s">
        <v>202</v>
      </c>
      <c r="F57" s="157">
        <v>31900</v>
      </c>
      <c r="G57" s="228">
        <v>31900</v>
      </c>
      <c r="H57" s="156">
        <f t="shared" si="2"/>
        <v>1</v>
      </c>
      <c r="I57" s="132"/>
    </row>
    <row r="58" spans="2:9">
      <c r="B58" s="162"/>
      <c r="C58" s="161"/>
      <c r="D58" s="160" t="s">
        <v>201</v>
      </c>
      <c r="E58" s="159" t="s">
        <v>200</v>
      </c>
      <c r="F58" s="157">
        <v>55000</v>
      </c>
      <c r="G58" s="228">
        <v>55000</v>
      </c>
      <c r="H58" s="156">
        <f t="shared" si="2"/>
        <v>1</v>
      </c>
      <c r="I58" s="132"/>
    </row>
    <row r="59" spans="2:9">
      <c r="B59" s="162"/>
      <c r="C59" s="161"/>
      <c r="D59" s="160" t="s">
        <v>199</v>
      </c>
      <c r="E59" s="159" t="s">
        <v>198</v>
      </c>
      <c r="F59" s="157">
        <v>12000</v>
      </c>
      <c r="G59" s="228">
        <v>12000</v>
      </c>
      <c r="H59" s="156">
        <f t="shared" si="2"/>
        <v>1</v>
      </c>
      <c r="I59" s="132"/>
    </row>
    <row r="60" spans="2:9">
      <c r="B60" s="162"/>
      <c r="C60" s="161"/>
      <c r="D60" s="160" t="s">
        <v>193</v>
      </c>
      <c r="E60" s="159" t="s">
        <v>192</v>
      </c>
      <c r="F60" s="157">
        <v>44234</v>
      </c>
      <c r="G60" s="228">
        <v>44234</v>
      </c>
      <c r="H60" s="156">
        <f t="shared" si="2"/>
        <v>1</v>
      </c>
      <c r="I60" s="132"/>
    </row>
    <row r="61" spans="2:9">
      <c r="B61" s="162"/>
      <c r="C61" s="161"/>
      <c r="D61" s="160" t="s">
        <v>191</v>
      </c>
      <c r="E61" s="159" t="s">
        <v>190</v>
      </c>
      <c r="F61" s="157">
        <v>7288</v>
      </c>
      <c r="G61" s="228">
        <v>7288</v>
      </c>
      <c r="H61" s="156">
        <f t="shared" si="2"/>
        <v>1</v>
      </c>
      <c r="I61" s="132"/>
    </row>
    <row r="62" spans="2:9">
      <c r="B62" s="162"/>
      <c r="C62" s="161"/>
      <c r="D62" s="160" t="s">
        <v>189</v>
      </c>
      <c r="E62" s="159" t="s">
        <v>188</v>
      </c>
      <c r="F62" s="157">
        <v>500</v>
      </c>
      <c r="G62" s="228">
        <v>500</v>
      </c>
      <c r="H62" s="156">
        <f t="shared" si="2"/>
        <v>1</v>
      </c>
      <c r="I62" s="132"/>
    </row>
    <row r="63" spans="2:9">
      <c r="B63" s="162"/>
      <c r="C63" s="161"/>
      <c r="D63" s="160" t="s">
        <v>187</v>
      </c>
      <c r="E63" s="159" t="s">
        <v>186</v>
      </c>
      <c r="F63" s="157">
        <v>24541</v>
      </c>
      <c r="G63" s="228">
        <v>24541</v>
      </c>
      <c r="H63" s="156">
        <f t="shared" si="2"/>
        <v>1</v>
      </c>
      <c r="I63" s="132"/>
    </row>
    <row r="64" spans="2:9">
      <c r="B64" s="162"/>
      <c r="C64" s="161"/>
      <c r="D64" s="160" t="s">
        <v>169</v>
      </c>
      <c r="E64" s="159" t="s">
        <v>168</v>
      </c>
      <c r="F64" s="157">
        <v>1000</v>
      </c>
      <c r="G64" s="228">
        <v>1000</v>
      </c>
      <c r="H64" s="156">
        <f t="shared" si="2"/>
        <v>1</v>
      </c>
      <c r="I64" s="132"/>
    </row>
    <row r="65" spans="2:9">
      <c r="B65" s="201"/>
      <c r="C65" s="190"/>
      <c r="D65" s="230" t="s">
        <v>167</v>
      </c>
      <c r="E65" s="229" t="s">
        <v>166</v>
      </c>
      <c r="F65" s="157">
        <v>15000</v>
      </c>
      <c r="G65" s="228">
        <v>15000</v>
      </c>
      <c r="H65" s="156">
        <f t="shared" si="2"/>
        <v>1</v>
      </c>
      <c r="I65" s="132"/>
    </row>
    <row r="66" spans="2:9" ht="30">
      <c r="B66" s="201"/>
      <c r="C66" s="190"/>
      <c r="D66" s="230" t="s">
        <v>147</v>
      </c>
      <c r="E66" s="229" t="s">
        <v>146</v>
      </c>
      <c r="F66" s="157">
        <v>2000</v>
      </c>
      <c r="G66" s="228">
        <v>2000</v>
      </c>
      <c r="H66" s="156">
        <f t="shared" si="2"/>
        <v>1</v>
      </c>
      <c r="I66" s="132"/>
    </row>
    <row r="67" spans="2:9">
      <c r="B67" s="201"/>
      <c r="C67" s="190">
        <v>85218</v>
      </c>
      <c r="D67" s="230"/>
      <c r="E67" s="188" t="s">
        <v>261</v>
      </c>
      <c r="F67" s="170">
        <f>SUM(F68:F68)</f>
        <v>8250</v>
      </c>
      <c r="G67" s="170">
        <f>SUM(G68:G68)</f>
        <v>8250</v>
      </c>
      <c r="H67" s="164">
        <f t="shared" si="2"/>
        <v>1</v>
      </c>
      <c r="I67" s="132"/>
    </row>
    <row r="68" spans="2:9">
      <c r="B68" s="201"/>
      <c r="C68" s="190"/>
      <c r="D68" s="230" t="s">
        <v>227</v>
      </c>
      <c r="E68" s="233" t="s">
        <v>226</v>
      </c>
      <c r="F68" s="232">
        <v>8250</v>
      </c>
      <c r="G68" s="232">
        <v>8250</v>
      </c>
      <c r="H68" s="156">
        <f t="shared" si="2"/>
        <v>1</v>
      </c>
      <c r="I68" s="132"/>
    </row>
    <row r="69" spans="2:9" ht="30">
      <c r="B69" s="201"/>
      <c r="C69" s="190">
        <v>85220</v>
      </c>
      <c r="D69" s="230"/>
      <c r="E69" s="300" t="s">
        <v>385</v>
      </c>
      <c r="F69" s="301">
        <f>+F70+F71</f>
        <v>10000</v>
      </c>
      <c r="G69" s="301">
        <f>+G70+G71</f>
        <v>10000</v>
      </c>
      <c r="H69" s="156">
        <f t="shared" si="2"/>
        <v>1</v>
      </c>
      <c r="I69" s="132"/>
    </row>
    <row r="70" spans="2:9">
      <c r="B70" s="201"/>
      <c r="C70" s="190"/>
      <c r="D70" s="230" t="s">
        <v>207</v>
      </c>
      <c r="E70" s="233" t="s">
        <v>206</v>
      </c>
      <c r="F70" s="232">
        <v>9700</v>
      </c>
      <c r="G70" s="232">
        <v>9700</v>
      </c>
      <c r="H70" s="156">
        <f t="shared" si="2"/>
        <v>1</v>
      </c>
      <c r="I70" s="132"/>
    </row>
    <row r="71" spans="2:9">
      <c r="B71" s="201"/>
      <c r="C71" s="190"/>
      <c r="D71" s="230" t="s">
        <v>215</v>
      </c>
      <c r="E71" s="233" t="s">
        <v>214</v>
      </c>
      <c r="F71" s="232">
        <v>300</v>
      </c>
      <c r="G71" s="232">
        <v>300</v>
      </c>
      <c r="H71" s="156">
        <f t="shared" si="2"/>
        <v>1</v>
      </c>
      <c r="I71" s="132"/>
    </row>
    <row r="72" spans="2:9">
      <c r="B72" s="201">
        <v>854</v>
      </c>
      <c r="C72" s="190"/>
      <c r="D72" s="222"/>
      <c r="E72" s="231" t="s">
        <v>95</v>
      </c>
      <c r="F72" s="174">
        <f>+F73+F83+F91</f>
        <v>124483</v>
      </c>
      <c r="G72" s="174">
        <f>+G73+G83+G91</f>
        <v>124250</v>
      </c>
      <c r="H72" s="154">
        <f t="shared" si="2"/>
        <v>0.9981282584770611</v>
      </c>
      <c r="I72" s="132"/>
    </row>
    <row r="73" spans="2:9" ht="28.5">
      <c r="B73" s="201"/>
      <c r="C73" s="190">
        <v>85406</v>
      </c>
      <c r="D73" s="222"/>
      <c r="E73" s="231" t="s">
        <v>386</v>
      </c>
      <c r="F73" s="174">
        <f>+F74+F75+F76+F77+F78+F79+F80+F81+F82</f>
        <v>46328</v>
      </c>
      <c r="G73" s="174">
        <f>+G74+G75+G77+G76+G78+G79+G80+G81+G82</f>
        <v>46328</v>
      </c>
      <c r="H73" s="154">
        <f t="shared" si="2"/>
        <v>1</v>
      </c>
      <c r="I73" s="132"/>
    </row>
    <row r="74" spans="2:9">
      <c r="B74" s="201"/>
      <c r="C74" s="190"/>
      <c r="D74" s="302" t="s">
        <v>227</v>
      </c>
      <c r="E74" s="303" t="s">
        <v>226</v>
      </c>
      <c r="F74" s="304">
        <v>5089</v>
      </c>
      <c r="G74" s="304">
        <v>5089</v>
      </c>
      <c r="H74" s="156">
        <f t="shared" si="2"/>
        <v>1</v>
      </c>
      <c r="I74" s="132"/>
    </row>
    <row r="75" spans="2:9">
      <c r="B75" s="201"/>
      <c r="C75" s="190"/>
      <c r="D75" s="302" t="s">
        <v>215</v>
      </c>
      <c r="E75" s="303" t="s">
        <v>214</v>
      </c>
      <c r="F75" s="304">
        <v>1303</v>
      </c>
      <c r="G75" s="304">
        <v>1303</v>
      </c>
      <c r="H75" s="156">
        <f t="shared" si="2"/>
        <v>1</v>
      </c>
      <c r="I75" s="132"/>
    </row>
    <row r="76" spans="2:9">
      <c r="B76" s="201"/>
      <c r="C76" s="190"/>
      <c r="D76" s="302" t="s">
        <v>213</v>
      </c>
      <c r="E76" s="303" t="s">
        <v>212</v>
      </c>
      <c r="F76" s="304">
        <v>207</v>
      </c>
      <c r="G76" s="304">
        <v>207</v>
      </c>
      <c r="H76" s="156">
        <f t="shared" si="2"/>
        <v>1</v>
      </c>
      <c r="I76" s="132"/>
    </row>
    <row r="77" spans="2:9">
      <c r="B77" s="201"/>
      <c r="C77" s="190"/>
      <c r="D77" s="302" t="s">
        <v>207</v>
      </c>
      <c r="E77" s="303" t="s">
        <v>206</v>
      </c>
      <c r="F77" s="304">
        <v>3345</v>
      </c>
      <c r="G77" s="304">
        <v>3345</v>
      </c>
      <c r="H77" s="156">
        <f t="shared" si="2"/>
        <v>1</v>
      </c>
      <c r="I77" s="132"/>
    </row>
    <row r="78" spans="2:9">
      <c r="B78" s="201"/>
      <c r="C78" s="190"/>
      <c r="D78" s="302" t="s">
        <v>203</v>
      </c>
      <c r="E78" s="303" t="s">
        <v>202</v>
      </c>
      <c r="F78" s="304">
        <v>6591</v>
      </c>
      <c r="G78" s="304">
        <v>6591</v>
      </c>
      <c r="H78" s="156">
        <f t="shared" si="2"/>
        <v>1</v>
      </c>
      <c r="I78" s="132"/>
    </row>
    <row r="79" spans="2:9">
      <c r="B79" s="201"/>
      <c r="C79" s="190"/>
      <c r="D79" s="302" t="s">
        <v>197</v>
      </c>
      <c r="E79" s="303" t="s">
        <v>196</v>
      </c>
      <c r="F79" s="304">
        <v>27482</v>
      </c>
      <c r="G79" s="304">
        <v>27482</v>
      </c>
      <c r="H79" s="156">
        <f t="shared" si="2"/>
        <v>1</v>
      </c>
      <c r="I79" s="132"/>
    </row>
    <row r="80" spans="2:9" ht="30">
      <c r="B80" s="201"/>
      <c r="C80" s="190"/>
      <c r="D80" s="302" t="s">
        <v>147</v>
      </c>
      <c r="E80" s="303" t="s">
        <v>146</v>
      </c>
      <c r="F80" s="304">
        <v>2100</v>
      </c>
      <c r="G80" s="304">
        <v>2100</v>
      </c>
      <c r="H80" s="156">
        <f t="shared" si="2"/>
        <v>1</v>
      </c>
      <c r="I80" s="132"/>
    </row>
    <row r="81" spans="2:9" ht="30">
      <c r="B81" s="201"/>
      <c r="C81" s="190"/>
      <c r="D81" s="302" t="s">
        <v>145</v>
      </c>
      <c r="E81" s="303" t="s">
        <v>388</v>
      </c>
      <c r="F81" s="304">
        <v>100</v>
      </c>
      <c r="G81" s="304">
        <v>100</v>
      </c>
      <c r="H81" s="156">
        <f t="shared" si="2"/>
        <v>1</v>
      </c>
      <c r="I81" s="132"/>
    </row>
    <row r="82" spans="2:9" ht="30">
      <c r="B82" s="201"/>
      <c r="C82" s="190"/>
      <c r="D82" s="302" t="s">
        <v>143</v>
      </c>
      <c r="E82" s="303" t="s">
        <v>142</v>
      </c>
      <c r="F82" s="304">
        <v>111</v>
      </c>
      <c r="G82" s="304">
        <v>111</v>
      </c>
      <c r="H82" s="156">
        <f t="shared" si="2"/>
        <v>1</v>
      </c>
      <c r="I82" s="132"/>
    </row>
    <row r="83" spans="2:9">
      <c r="B83" s="201"/>
      <c r="C83" s="190">
        <v>85415</v>
      </c>
      <c r="D83" s="189"/>
      <c r="E83" s="188" t="s">
        <v>258</v>
      </c>
      <c r="F83" s="170">
        <f>+F84+F85+F86+F87+F88+F89+F90</f>
        <v>41833</v>
      </c>
      <c r="G83" s="170">
        <f>+G84+G85+G86+G87+G88+G89+G90</f>
        <v>41600</v>
      </c>
      <c r="H83" s="164">
        <f t="shared" si="2"/>
        <v>0.99443023450386059</v>
      </c>
    </row>
    <row r="84" spans="2:9">
      <c r="B84" s="201"/>
      <c r="C84" s="190"/>
      <c r="D84" s="230" t="s">
        <v>231</v>
      </c>
      <c r="E84" s="229" t="s">
        <v>230</v>
      </c>
      <c r="F84" s="157">
        <v>12000</v>
      </c>
      <c r="G84" s="228">
        <v>12000</v>
      </c>
      <c r="H84" s="156">
        <f t="shared" ref="H84:H89" si="3">+G84/F84</f>
        <v>1</v>
      </c>
    </row>
    <row r="85" spans="2:9">
      <c r="B85" s="201"/>
      <c r="C85" s="190"/>
      <c r="D85" s="302" t="s">
        <v>215</v>
      </c>
      <c r="E85" s="303" t="s">
        <v>214</v>
      </c>
      <c r="F85" s="157">
        <v>81</v>
      </c>
      <c r="G85" s="157">
        <v>81</v>
      </c>
      <c r="H85" s="156">
        <f t="shared" si="3"/>
        <v>1</v>
      </c>
    </row>
    <row r="86" spans="2:9">
      <c r="B86" s="201"/>
      <c r="C86" s="190"/>
      <c r="D86" s="302" t="s">
        <v>213</v>
      </c>
      <c r="E86" s="303" t="s">
        <v>212</v>
      </c>
      <c r="F86" s="157">
        <v>13</v>
      </c>
      <c r="G86" s="157">
        <v>13</v>
      </c>
      <c r="H86" s="156">
        <f t="shared" si="3"/>
        <v>1</v>
      </c>
    </row>
    <row r="87" spans="2:9">
      <c r="B87" s="201"/>
      <c r="C87" s="190"/>
      <c r="D87" s="302" t="s">
        <v>207</v>
      </c>
      <c r="E87" s="303" t="s">
        <v>206</v>
      </c>
      <c r="F87" s="157">
        <v>3168</v>
      </c>
      <c r="G87" s="157">
        <v>3168</v>
      </c>
      <c r="H87" s="156">
        <f t="shared" si="3"/>
        <v>1</v>
      </c>
    </row>
    <row r="88" spans="2:9">
      <c r="B88" s="201"/>
      <c r="C88" s="190"/>
      <c r="D88" s="302" t="s">
        <v>203</v>
      </c>
      <c r="E88" s="303" t="s">
        <v>202</v>
      </c>
      <c r="F88" s="157">
        <v>13742</v>
      </c>
      <c r="G88" s="157">
        <v>13741.31</v>
      </c>
      <c r="H88" s="156">
        <f t="shared" si="3"/>
        <v>0.99994978896812692</v>
      </c>
    </row>
    <row r="89" spans="2:9">
      <c r="B89" s="201"/>
      <c r="C89" s="190"/>
      <c r="D89" s="302" t="s">
        <v>187</v>
      </c>
      <c r="E89" s="303" t="s">
        <v>186</v>
      </c>
      <c r="F89" s="157">
        <v>12479</v>
      </c>
      <c r="G89" s="157">
        <v>12252.94</v>
      </c>
      <c r="H89" s="156">
        <f t="shared" si="3"/>
        <v>0.98188476640756472</v>
      </c>
    </row>
    <row r="90" spans="2:9" ht="30">
      <c r="B90" s="201"/>
      <c r="C90" s="190"/>
      <c r="D90" s="302" t="s">
        <v>145</v>
      </c>
      <c r="E90" s="303" t="s">
        <v>388</v>
      </c>
      <c r="F90" s="157">
        <v>350</v>
      </c>
      <c r="G90" s="157">
        <v>343.75</v>
      </c>
      <c r="H90" s="156">
        <f>+G90/F90</f>
        <v>0.9821428571428571</v>
      </c>
    </row>
    <row r="91" spans="2:9">
      <c r="B91" s="201"/>
      <c r="C91" s="190">
        <v>85420</v>
      </c>
      <c r="D91" s="302"/>
      <c r="E91" s="305" t="s">
        <v>387</v>
      </c>
      <c r="F91" s="170">
        <f>+F92+F93</f>
        <v>36322</v>
      </c>
      <c r="G91" s="170">
        <f>+G92+G93</f>
        <v>36322</v>
      </c>
      <c r="H91" s="154">
        <f>+G91/F91</f>
        <v>1</v>
      </c>
    </row>
    <row r="92" spans="2:9">
      <c r="B92" s="201"/>
      <c r="C92" s="190"/>
      <c r="D92" s="302" t="s">
        <v>197</v>
      </c>
      <c r="E92" s="303" t="s">
        <v>196</v>
      </c>
      <c r="F92" s="157">
        <v>34722</v>
      </c>
      <c r="G92" s="157">
        <v>34722</v>
      </c>
      <c r="H92" s="156">
        <f>+G92/F92</f>
        <v>1</v>
      </c>
    </row>
    <row r="93" spans="2:9" ht="30">
      <c r="B93" s="201"/>
      <c r="C93" s="190"/>
      <c r="D93" s="302" t="s">
        <v>147</v>
      </c>
      <c r="E93" s="303" t="s">
        <v>146</v>
      </c>
      <c r="F93" s="157">
        <v>1600</v>
      </c>
      <c r="G93" s="157">
        <v>1600</v>
      </c>
      <c r="H93" s="156">
        <f>+G93/F93</f>
        <v>1</v>
      </c>
    </row>
    <row r="94" spans="2:9">
      <c r="B94" s="385" t="s">
        <v>301</v>
      </c>
      <c r="C94" s="386"/>
      <c r="D94" s="386"/>
      <c r="E94" s="386"/>
      <c r="F94" s="155">
        <f>+F72+F50+F44</f>
        <v>713694</v>
      </c>
      <c r="G94" s="155">
        <f>+G72+G50+G44</f>
        <v>713460.43</v>
      </c>
      <c r="H94" s="154">
        <f t="shared" si="2"/>
        <v>0.99967273089026953</v>
      </c>
    </row>
    <row r="95" spans="2:9">
      <c r="B95" s="153"/>
      <c r="C95" s="153"/>
      <c r="D95" s="153"/>
      <c r="E95" s="153"/>
      <c r="F95" s="153"/>
      <c r="G95" s="153"/>
      <c r="H95" s="153"/>
    </row>
    <row r="96" spans="2:9">
      <c r="B96" s="153"/>
      <c r="C96" s="153"/>
      <c r="D96" s="153"/>
      <c r="E96" s="153"/>
      <c r="F96" s="153"/>
      <c r="G96" s="153"/>
      <c r="H96" s="153"/>
    </row>
    <row r="97" spans="2:8">
      <c r="B97" s="153"/>
      <c r="C97" s="153"/>
      <c r="D97" s="153"/>
      <c r="E97" s="153"/>
      <c r="F97" s="153"/>
      <c r="G97" s="153"/>
      <c r="H97" s="153"/>
    </row>
    <row r="98" spans="2:8">
      <c r="B98" s="153"/>
      <c r="C98" s="153"/>
      <c r="D98" s="153"/>
      <c r="E98" s="153"/>
      <c r="F98" s="153"/>
      <c r="G98" s="153"/>
      <c r="H98" s="153"/>
    </row>
    <row r="99" spans="2:8">
      <c r="B99" s="153"/>
      <c r="C99" s="153"/>
      <c r="D99" s="153"/>
      <c r="E99" s="153"/>
      <c r="F99" s="153"/>
      <c r="G99" s="111" t="s">
        <v>336</v>
      </c>
      <c r="H99" s="153"/>
    </row>
    <row r="100" spans="2:8">
      <c r="B100" s="153"/>
      <c r="C100" s="153"/>
      <c r="D100" s="153"/>
      <c r="E100" s="153"/>
      <c r="F100" s="153"/>
      <c r="G100" s="111" t="s">
        <v>351</v>
      </c>
      <c r="H100" s="153"/>
    </row>
    <row r="101" spans="2:8">
      <c r="B101" s="153"/>
      <c r="C101" s="153"/>
      <c r="D101" s="153"/>
      <c r="E101" s="153"/>
      <c r="F101" s="153"/>
      <c r="G101" s="111" t="s">
        <v>90</v>
      </c>
      <c r="H101" s="153"/>
    </row>
    <row r="102" spans="2:8">
      <c r="B102" s="153"/>
      <c r="C102" s="153"/>
      <c r="D102" s="153"/>
      <c r="E102" s="153"/>
      <c r="F102" s="153"/>
      <c r="G102" s="111" t="s">
        <v>353</v>
      </c>
      <c r="H102" s="153"/>
    </row>
    <row r="103" spans="2:8">
      <c r="B103" s="153"/>
      <c r="C103" s="153"/>
      <c r="D103" s="153"/>
      <c r="E103" s="153"/>
      <c r="F103" s="153"/>
      <c r="G103" s="178" t="s">
        <v>91</v>
      </c>
      <c r="H103" s="153"/>
    </row>
    <row r="104" spans="2:8">
      <c r="B104" s="153"/>
      <c r="C104" s="153"/>
      <c r="D104" s="153"/>
      <c r="E104" s="153"/>
      <c r="F104" s="153"/>
      <c r="G104" s="153"/>
      <c r="H104" s="153"/>
    </row>
    <row r="105" spans="2:8">
      <c r="B105" s="153"/>
      <c r="C105" s="153"/>
      <c r="D105" s="153"/>
      <c r="E105" s="153"/>
      <c r="F105" s="153"/>
      <c r="G105" s="153"/>
      <c r="H105" s="153"/>
    </row>
    <row r="106" spans="2:8" ht="66.75" customHeight="1">
      <c r="B106" s="387" t="s">
        <v>367</v>
      </c>
      <c r="C106" s="388"/>
      <c r="D106" s="388"/>
      <c r="E106" s="388"/>
      <c r="F106" s="388"/>
      <c r="G106" s="388"/>
      <c r="H106" s="389"/>
    </row>
    <row r="107" spans="2:8">
      <c r="B107" s="153"/>
      <c r="C107" s="153"/>
      <c r="D107" s="153"/>
      <c r="E107" s="153"/>
      <c r="F107" s="153"/>
      <c r="G107" s="153"/>
      <c r="H107" s="153"/>
    </row>
    <row r="108" spans="2:8">
      <c r="B108" s="153"/>
      <c r="C108" s="153"/>
      <c r="D108" s="153"/>
      <c r="E108" s="153"/>
      <c r="F108" s="153"/>
      <c r="G108" s="153"/>
      <c r="H108" s="153"/>
    </row>
    <row r="109" spans="2:8">
      <c r="B109" s="177" t="s">
        <v>326</v>
      </c>
      <c r="C109" s="153"/>
      <c r="D109" s="153"/>
      <c r="E109" s="153"/>
      <c r="F109" s="153"/>
      <c r="G109" s="153"/>
      <c r="H109" s="176" t="s">
        <v>120</v>
      </c>
    </row>
    <row r="110" spans="2:8">
      <c r="B110" s="390" t="s">
        <v>117</v>
      </c>
      <c r="C110" s="390" t="s">
        <v>274</v>
      </c>
      <c r="D110" s="390" t="s">
        <v>0</v>
      </c>
      <c r="E110" s="395" t="s">
        <v>252</v>
      </c>
      <c r="F110" s="390" t="s">
        <v>325</v>
      </c>
      <c r="G110" s="390" t="s">
        <v>3</v>
      </c>
      <c r="H110" s="390" t="s">
        <v>80</v>
      </c>
    </row>
    <row r="111" spans="2:8">
      <c r="B111" s="391"/>
      <c r="C111" s="391"/>
      <c r="D111" s="393"/>
      <c r="E111" s="396"/>
      <c r="F111" s="391"/>
      <c r="G111" s="391"/>
      <c r="H111" s="391"/>
    </row>
    <row r="112" spans="2:8">
      <c r="B112" s="392"/>
      <c r="C112" s="392"/>
      <c r="D112" s="394"/>
      <c r="E112" s="397"/>
      <c r="F112" s="392"/>
      <c r="G112" s="392"/>
      <c r="H112" s="392"/>
    </row>
    <row r="113" spans="2:8">
      <c r="B113" s="175">
        <v>1</v>
      </c>
      <c r="C113" s="175">
        <v>2</v>
      </c>
      <c r="D113" s="175">
        <v>3</v>
      </c>
      <c r="E113" s="175"/>
      <c r="F113" s="175">
        <v>4</v>
      </c>
      <c r="G113" s="175">
        <v>5</v>
      </c>
      <c r="H113" s="175">
        <v>6</v>
      </c>
    </row>
    <row r="114" spans="2:8">
      <c r="B114" s="173" t="s">
        <v>104</v>
      </c>
      <c r="C114" s="172"/>
      <c r="D114" s="160"/>
      <c r="E114" s="168" t="s">
        <v>103</v>
      </c>
      <c r="F114" s="167">
        <f>+F115</f>
        <v>57038</v>
      </c>
      <c r="G114" s="167">
        <f>+G115</f>
        <v>46283.360000000001</v>
      </c>
      <c r="H114" s="154">
        <f t="shared" ref="H114:H137" si="4">+G114/F114</f>
        <v>0.811447806725341</v>
      </c>
    </row>
    <row r="115" spans="2:8">
      <c r="B115" s="173"/>
      <c r="C115" s="172" t="s">
        <v>269</v>
      </c>
      <c r="D115" s="160"/>
      <c r="E115" s="166" t="s">
        <v>333</v>
      </c>
      <c r="F115" s="165">
        <f>+F116</f>
        <v>57038</v>
      </c>
      <c r="G115" s="170">
        <f>SUM(G116:G116)</f>
        <v>46283.360000000001</v>
      </c>
      <c r="H115" s="164">
        <f t="shared" si="4"/>
        <v>0.811447806725341</v>
      </c>
    </row>
    <row r="116" spans="2:8" ht="45">
      <c r="B116" s="173"/>
      <c r="C116" s="172"/>
      <c r="D116" s="160" t="s">
        <v>35</v>
      </c>
      <c r="E116" s="159" t="s">
        <v>36</v>
      </c>
      <c r="F116" s="169">
        <v>57038</v>
      </c>
      <c r="G116" s="157">
        <v>46283.360000000001</v>
      </c>
      <c r="H116" s="156">
        <f t="shared" si="4"/>
        <v>0.811447806725341</v>
      </c>
    </row>
    <row r="117" spans="2:8" ht="28.5">
      <c r="B117" s="173" t="s">
        <v>332</v>
      </c>
      <c r="C117" s="172"/>
      <c r="D117" s="160"/>
      <c r="E117" s="210" t="s">
        <v>335</v>
      </c>
      <c r="F117" s="227">
        <f>+F118</f>
        <v>50000</v>
      </c>
      <c r="G117" s="174">
        <f>+G118</f>
        <v>50000</v>
      </c>
      <c r="H117" s="154">
        <f t="shared" si="4"/>
        <v>1</v>
      </c>
    </row>
    <row r="118" spans="2:8">
      <c r="B118" s="173"/>
      <c r="C118" s="172" t="s">
        <v>331</v>
      </c>
      <c r="D118" s="160"/>
      <c r="E118" s="205" t="s">
        <v>330</v>
      </c>
      <c r="F118" s="226">
        <f>+F119</f>
        <v>50000</v>
      </c>
      <c r="G118" s="170">
        <f>+G119</f>
        <v>50000</v>
      </c>
      <c r="H118" s="164">
        <f t="shared" si="4"/>
        <v>1</v>
      </c>
    </row>
    <row r="119" spans="2:8" ht="52.5" customHeight="1">
      <c r="B119" s="173"/>
      <c r="C119" s="172"/>
      <c r="D119" s="160" t="s">
        <v>51</v>
      </c>
      <c r="E119" s="159" t="s">
        <v>52</v>
      </c>
      <c r="F119" s="169">
        <v>50000</v>
      </c>
      <c r="G119" s="157">
        <v>50000</v>
      </c>
      <c r="H119" s="156">
        <f t="shared" si="4"/>
        <v>1</v>
      </c>
    </row>
    <row r="120" spans="2:8">
      <c r="B120" s="173" t="s">
        <v>329</v>
      </c>
      <c r="C120" s="172"/>
      <c r="D120" s="160"/>
      <c r="E120" s="168" t="s">
        <v>99</v>
      </c>
      <c r="F120" s="167">
        <f>+F121</f>
        <v>4500</v>
      </c>
      <c r="G120" s="174">
        <f>+G121</f>
        <v>4500</v>
      </c>
      <c r="H120" s="154">
        <f t="shared" si="4"/>
        <v>1</v>
      </c>
    </row>
    <row r="121" spans="2:8">
      <c r="B121" s="173"/>
      <c r="C121" s="161">
        <v>80120</v>
      </c>
      <c r="D121" s="172"/>
      <c r="E121" s="166" t="s">
        <v>267</v>
      </c>
      <c r="F121" s="171">
        <f>SUM(F122:F122)</f>
        <v>4500</v>
      </c>
      <c r="G121" s="170">
        <f>SUM(G122:G122)</f>
        <v>4500</v>
      </c>
      <c r="H121" s="164">
        <f t="shared" si="4"/>
        <v>1</v>
      </c>
    </row>
    <row r="122" spans="2:8" ht="45">
      <c r="B122" s="162"/>
      <c r="C122" s="161"/>
      <c r="D122" s="160" t="s">
        <v>35</v>
      </c>
      <c r="E122" s="159" t="s">
        <v>36</v>
      </c>
      <c r="F122" s="169">
        <v>4500</v>
      </c>
      <c r="G122" s="157">
        <v>4500</v>
      </c>
      <c r="H122" s="156">
        <f t="shared" si="4"/>
        <v>1</v>
      </c>
    </row>
    <row r="123" spans="2:8">
      <c r="B123" s="162">
        <v>852</v>
      </c>
      <c r="C123" s="161"/>
      <c r="D123" s="160"/>
      <c r="E123" s="168" t="s">
        <v>97</v>
      </c>
      <c r="F123" s="167">
        <f>+F124+F126</f>
        <v>391000</v>
      </c>
      <c r="G123" s="167">
        <f>+G124+G126</f>
        <v>383128.82999999996</v>
      </c>
      <c r="H123" s="154">
        <f t="shared" si="4"/>
        <v>0.97986913043478252</v>
      </c>
    </row>
    <row r="124" spans="2:8">
      <c r="B124" s="162"/>
      <c r="C124" s="161">
        <v>85201</v>
      </c>
      <c r="D124" s="160"/>
      <c r="E124" s="166" t="s">
        <v>264</v>
      </c>
      <c r="F124" s="165">
        <f>SUM(F125:F125)</f>
        <v>220000</v>
      </c>
      <c r="G124" s="165">
        <f>+G125</f>
        <v>212494.25</v>
      </c>
      <c r="H124" s="164">
        <f t="shared" si="4"/>
        <v>0.96588295454545459</v>
      </c>
    </row>
    <row r="125" spans="2:8" ht="45">
      <c r="B125" s="162"/>
      <c r="C125" s="161"/>
      <c r="D125" s="160" t="s">
        <v>37</v>
      </c>
      <c r="E125" s="159" t="s">
        <v>38</v>
      </c>
      <c r="F125" s="163">
        <v>220000</v>
      </c>
      <c r="G125" s="157">
        <v>212494.25</v>
      </c>
      <c r="H125" s="156">
        <f t="shared" si="4"/>
        <v>0.96588295454545459</v>
      </c>
    </row>
    <row r="126" spans="2:8">
      <c r="B126" s="162"/>
      <c r="C126" s="161">
        <v>85204</v>
      </c>
      <c r="D126" s="160"/>
      <c r="E126" s="166" t="s">
        <v>262</v>
      </c>
      <c r="F126" s="165">
        <f>+F127</f>
        <v>171000</v>
      </c>
      <c r="G126" s="165">
        <f>+G127</f>
        <v>170634.58</v>
      </c>
      <c r="H126" s="164">
        <f t="shared" si="4"/>
        <v>0.99786304093567246</v>
      </c>
    </row>
    <row r="127" spans="2:8" ht="45">
      <c r="B127" s="162"/>
      <c r="C127" s="161"/>
      <c r="D127" s="160" t="s">
        <v>37</v>
      </c>
      <c r="E127" s="159" t="s">
        <v>38</v>
      </c>
      <c r="F127" s="158">
        <v>171000</v>
      </c>
      <c r="G127" s="157">
        <v>170634.58</v>
      </c>
      <c r="H127" s="156">
        <f t="shared" si="4"/>
        <v>0.99786304093567246</v>
      </c>
    </row>
    <row r="128" spans="2:8">
      <c r="B128" s="162">
        <v>853</v>
      </c>
      <c r="C128" s="161"/>
      <c r="D128" s="160"/>
      <c r="E128" s="210" t="s">
        <v>96</v>
      </c>
      <c r="F128" s="209">
        <v>19992</v>
      </c>
      <c r="G128" s="219">
        <f>+G129</f>
        <v>19991.900000000001</v>
      </c>
      <c r="H128" s="154">
        <f t="shared" si="4"/>
        <v>0.99999499799919978</v>
      </c>
    </row>
    <row r="129" spans="2:8">
      <c r="B129" s="162"/>
      <c r="C129" s="161">
        <v>85395</v>
      </c>
      <c r="D129" s="160"/>
      <c r="E129" s="205" t="s">
        <v>254</v>
      </c>
      <c r="F129" s="171">
        <v>19992</v>
      </c>
      <c r="G129" s="217">
        <f>+G130+G131</f>
        <v>19991.900000000001</v>
      </c>
      <c r="H129" s="164">
        <f t="shared" si="4"/>
        <v>0.99999499799919978</v>
      </c>
    </row>
    <row r="130" spans="2:8" ht="45">
      <c r="B130" s="162"/>
      <c r="C130" s="161"/>
      <c r="D130" s="160" t="s">
        <v>368</v>
      </c>
      <c r="E130" s="159" t="s">
        <v>38</v>
      </c>
      <c r="F130" s="158">
        <v>16994</v>
      </c>
      <c r="G130" s="215">
        <v>16993.98</v>
      </c>
      <c r="H130" s="156">
        <f t="shared" si="4"/>
        <v>0.9999988231140402</v>
      </c>
    </row>
    <row r="131" spans="2:8" ht="45">
      <c r="B131" s="162"/>
      <c r="C131" s="161"/>
      <c r="D131" s="160" t="s">
        <v>369</v>
      </c>
      <c r="E131" s="159" t="s">
        <v>38</v>
      </c>
      <c r="F131" s="158">
        <v>2998</v>
      </c>
      <c r="G131" s="215">
        <v>2997.92</v>
      </c>
      <c r="H131" s="156">
        <f t="shared" si="4"/>
        <v>0.99997331554369584</v>
      </c>
    </row>
    <row r="132" spans="2:8">
      <c r="B132" s="183">
        <v>854</v>
      </c>
      <c r="C132" s="182"/>
      <c r="D132" s="225"/>
      <c r="E132" s="224" t="s">
        <v>95</v>
      </c>
      <c r="F132" s="167">
        <f>+F133+F135</f>
        <v>15300</v>
      </c>
      <c r="G132" s="167">
        <f>+G133+G135</f>
        <v>15300</v>
      </c>
      <c r="H132" s="154">
        <f t="shared" si="4"/>
        <v>1</v>
      </c>
    </row>
    <row r="133" spans="2:8" ht="30">
      <c r="B133" s="183"/>
      <c r="C133" s="190">
        <v>85406</v>
      </c>
      <c r="D133" s="189"/>
      <c r="E133" s="188" t="s">
        <v>259</v>
      </c>
      <c r="F133" s="165">
        <f>+F134</f>
        <v>1500</v>
      </c>
      <c r="G133" s="165">
        <f>+G134</f>
        <v>1500</v>
      </c>
      <c r="H133" s="164">
        <f t="shared" si="4"/>
        <v>1</v>
      </c>
    </row>
    <row r="134" spans="2:8" ht="45">
      <c r="B134" s="183"/>
      <c r="C134" s="182"/>
      <c r="D134" s="160" t="s">
        <v>37</v>
      </c>
      <c r="E134" s="159" t="s">
        <v>38</v>
      </c>
      <c r="F134" s="158">
        <v>1500</v>
      </c>
      <c r="G134" s="157">
        <v>1500</v>
      </c>
      <c r="H134" s="156">
        <f t="shared" si="4"/>
        <v>1</v>
      </c>
    </row>
    <row r="135" spans="2:8">
      <c r="B135" s="183"/>
      <c r="C135" s="182">
        <v>85415</v>
      </c>
      <c r="D135" s="211"/>
      <c r="E135" s="205" t="s">
        <v>258</v>
      </c>
      <c r="F135" s="171">
        <f>+F136</f>
        <v>13800</v>
      </c>
      <c r="G135" s="217">
        <f>G136</f>
        <v>13800</v>
      </c>
      <c r="H135" s="164">
        <f t="shared" si="4"/>
        <v>1</v>
      </c>
    </row>
    <row r="136" spans="2:8" ht="45">
      <c r="B136" s="183"/>
      <c r="C136" s="182"/>
      <c r="D136" s="160" t="s">
        <v>39</v>
      </c>
      <c r="E136" s="159" t="s">
        <v>40</v>
      </c>
      <c r="F136" s="158">
        <v>13800</v>
      </c>
      <c r="G136" s="215">
        <v>13800</v>
      </c>
      <c r="H136" s="156">
        <f t="shared" si="4"/>
        <v>1</v>
      </c>
    </row>
    <row r="137" spans="2:8">
      <c r="B137" s="385" t="s">
        <v>301</v>
      </c>
      <c r="C137" s="386"/>
      <c r="D137" s="386"/>
      <c r="E137" s="386"/>
      <c r="F137" s="155">
        <f>+F114++F117+F120+F123+F132+F128</f>
        <v>537830</v>
      </c>
      <c r="G137" s="155">
        <f>+G114+G117+G120+G123+G132+G128</f>
        <v>519204.08999999997</v>
      </c>
      <c r="H137" s="154">
        <f t="shared" si="4"/>
        <v>0.9653684063737612</v>
      </c>
    </row>
    <row r="138" spans="2:8">
      <c r="B138" s="153"/>
      <c r="C138" s="153"/>
      <c r="D138" s="153"/>
      <c r="E138" s="153"/>
      <c r="F138" s="153"/>
      <c r="G138" s="153"/>
      <c r="H138" s="153"/>
    </row>
    <row r="139" spans="2:8">
      <c r="B139" s="153"/>
      <c r="C139" s="153"/>
      <c r="D139" s="153"/>
      <c r="E139" s="153"/>
      <c r="F139" s="153"/>
      <c r="G139" s="153"/>
      <c r="H139" s="153"/>
    </row>
    <row r="140" spans="2:8">
      <c r="B140" s="153"/>
      <c r="C140" s="153"/>
      <c r="D140" s="153"/>
      <c r="E140" s="153"/>
      <c r="F140" s="153"/>
      <c r="G140" s="153"/>
      <c r="H140" s="153"/>
    </row>
    <row r="141" spans="2:8">
      <c r="B141" s="153"/>
      <c r="C141" s="153"/>
      <c r="D141" s="153"/>
      <c r="E141" s="153"/>
      <c r="F141" s="153"/>
      <c r="G141" s="153"/>
      <c r="H141" s="153"/>
    </row>
    <row r="142" spans="2:8">
      <c r="B142" s="153"/>
      <c r="C142" s="153"/>
      <c r="D142" s="153"/>
      <c r="E142" s="153"/>
      <c r="F142" s="153"/>
      <c r="G142" s="153"/>
      <c r="H142" s="153"/>
    </row>
    <row r="143" spans="2:8">
      <c r="B143" s="153"/>
      <c r="C143" s="153"/>
      <c r="D143" s="153"/>
      <c r="E143" s="153"/>
      <c r="F143" s="153"/>
      <c r="G143" s="153"/>
      <c r="H143" s="153"/>
    </row>
    <row r="144" spans="2:8">
      <c r="B144" s="153"/>
      <c r="C144" s="153"/>
      <c r="D144" s="153"/>
      <c r="E144" s="153"/>
      <c r="F144" s="153"/>
      <c r="G144" s="153"/>
      <c r="H144" s="153"/>
    </row>
    <row r="145" spans="2:9">
      <c r="B145" s="153"/>
      <c r="C145" s="153"/>
      <c r="D145" s="153"/>
      <c r="E145" s="153"/>
      <c r="F145" s="153"/>
      <c r="G145" s="153"/>
      <c r="H145" s="153"/>
    </row>
    <row r="146" spans="2:9">
      <c r="B146" s="153"/>
      <c r="C146" s="153"/>
      <c r="D146" s="153"/>
      <c r="E146" s="153"/>
      <c r="F146" s="153"/>
      <c r="G146" s="153"/>
      <c r="H146" s="153"/>
    </row>
    <row r="147" spans="2:9">
      <c r="B147" s="153"/>
      <c r="C147" s="153"/>
      <c r="D147" s="153"/>
      <c r="E147" s="153"/>
      <c r="F147" s="153"/>
      <c r="G147" s="153"/>
      <c r="H147" s="153"/>
    </row>
    <row r="148" spans="2:9">
      <c r="B148" s="153"/>
      <c r="C148" s="153"/>
      <c r="D148" s="153"/>
      <c r="E148" s="153"/>
      <c r="F148" s="153"/>
      <c r="G148" s="153"/>
      <c r="H148" s="153"/>
    </row>
    <row r="149" spans="2:9">
      <c r="B149" s="177" t="s">
        <v>334</v>
      </c>
      <c r="C149" s="153"/>
      <c r="D149" s="153"/>
      <c r="E149" s="153"/>
      <c r="F149" s="153"/>
      <c r="G149" s="153"/>
      <c r="H149" s="176" t="s">
        <v>120</v>
      </c>
    </row>
    <row r="150" spans="2:9" ht="15.75" customHeight="1">
      <c r="B150" s="390" t="s">
        <v>117</v>
      </c>
      <c r="C150" s="390" t="s">
        <v>274</v>
      </c>
      <c r="D150" s="390" t="s">
        <v>0</v>
      </c>
      <c r="E150" s="395" t="s">
        <v>252</v>
      </c>
      <c r="F150" s="390" t="s">
        <v>325</v>
      </c>
      <c r="G150" s="390" t="s">
        <v>3</v>
      </c>
      <c r="H150" s="390" t="s">
        <v>80</v>
      </c>
    </row>
    <row r="151" spans="2:9" ht="15.75" customHeight="1">
      <c r="B151" s="391"/>
      <c r="C151" s="391"/>
      <c r="D151" s="393"/>
      <c r="E151" s="396"/>
      <c r="F151" s="391"/>
      <c r="G151" s="391"/>
      <c r="H151" s="391"/>
    </row>
    <row r="152" spans="2:9" ht="15.75" customHeight="1">
      <c r="B152" s="392"/>
      <c r="C152" s="392"/>
      <c r="D152" s="394"/>
      <c r="E152" s="397"/>
      <c r="F152" s="392"/>
      <c r="G152" s="392"/>
      <c r="H152" s="392"/>
      <c r="I152" s="132"/>
    </row>
    <row r="153" spans="2:9">
      <c r="B153" s="175">
        <v>1</v>
      </c>
      <c r="C153" s="175">
        <v>2</v>
      </c>
      <c r="D153" s="175">
        <v>3</v>
      </c>
      <c r="E153" s="175"/>
      <c r="F153" s="175">
        <v>4</v>
      </c>
      <c r="G153" s="223">
        <v>5</v>
      </c>
      <c r="H153" s="175">
        <v>6</v>
      </c>
      <c r="I153" s="132"/>
    </row>
    <row r="154" spans="2:9" ht="18.75">
      <c r="B154" s="173" t="s">
        <v>104</v>
      </c>
      <c r="C154" s="172"/>
      <c r="D154" s="160"/>
      <c r="E154" s="168" t="s">
        <v>103</v>
      </c>
      <c r="F154" s="167">
        <f>+F155</f>
        <v>57038</v>
      </c>
      <c r="G154" s="167">
        <f>+G155</f>
        <v>46283.360000000001</v>
      </c>
      <c r="H154" s="154">
        <f t="shared" ref="H154:H211" si="5">+G154/F154</f>
        <v>0.811447806725341</v>
      </c>
      <c r="I154" s="180"/>
    </row>
    <row r="155" spans="2:9">
      <c r="B155" s="173"/>
      <c r="C155" s="172" t="s">
        <v>269</v>
      </c>
      <c r="D155" s="160"/>
      <c r="E155" s="166" t="s">
        <v>333</v>
      </c>
      <c r="F155" s="165">
        <f>SUM(F156:F161)</f>
        <v>57038</v>
      </c>
      <c r="G155" s="165">
        <f>SUM(G156:G161)</f>
        <v>46283.360000000001</v>
      </c>
      <c r="H155" s="164">
        <f t="shared" si="5"/>
        <v>0.811447806725341</v>
      </c>
      <c r="I155" s="193"/>
    </row>
    <row r="156" spans="2:9">
      <c r="B156" s="173"/>
      <c r="C156" s="172"/>
      <c r="D156" s="160" t="s">
        <v>227</v>
      </c>
      <c r="E156" s="196" t="s">
        <v>226</v>
      </c>
      <c r="F156" s="157">
        <v>44578</v>
      </c>
      <c r="G156" s="157">
        <v>34219.760000000002</v>
      </c>
      <c r="H156" s="156">
        <f t="shared" si="5"/>
        <v>0.76763784826596082</v>
      </c>
      <c r="I156" s="132"/>
    </row>
    <row r="157" spans="2:9">
      <c r="B157" s="173"/>
      <c r="C157" s="172"/>
      <c r="D157" s="160" t="s">
        <v>223</v>
      </c>
      <c r="E157" s="196" t="s">
        <v>222</v>
      </c>
      <c r="F157" s="157">
        <v>2293</v>
      </c>
      <c r="G157" s="157">
        <v>2266.71</v>
      </c>
      <c r="H157" s="156">
        <f t="shared" si="5"/>
        <v>0.98853467073702572</v>
      </c>
      <c r="I157" s="132"/>
    </row>
    <row r="158" spans="2:9">
      <c r="B158" s="222"/>
      <c r="C158" s="221"/>
      <c r="D158" s="199" t="s">
        <v>215</v>
      </c>
      <c r="E158" s="220" t="s">
        <v>214</v>
      </c>
      <c r="F158" s="157">
        <v>5687</v>
      </c>
      <c r="G158" s="157">
        <v>5542.35</v>
      </c>
      <c r="H158" s="156">
        <f t="shared" si="5"/>
        <v>0.97456479690522246</v>
      </c>
      <c r="I158" s="132"/>
    </row>
    <row r="159" spans="2:9">
      <c r="B159" s="173"/>
      <c r="C159" s="172"/>
      <c r="D159" s="160" t="s">
        <v>213</v>
      </c>
      <c r="E159" s="196" t="s">
        <v>212</v>
      </c>
      <c r="F159" s="157">
        <v>810</v>
      </c>
      <c r="G159" s="157">
        <v>810</v>
      </c>
      <c r="H159" s="156">
        <f t="shared" si="5"/>
        <v>1</v>
      </c>
      <c r="I159" s="132"/>
    </row>
    <row r="160" spans="2:9">
      <c r="B160" s="173"/>
      <c r="C160" s="172"/>
      <c r="D160" s="160" t="s">
        <v>173</v>
      </c>
      <c r="E160" s="159" t="s">
        <v>172</v>
      </c>
      <c r="F160" s="157">
        <v>2824</v>
      </c>
      <c r="G160" s="157">
        <v>2598.54</v>
      </c>
      <c r="H160" s="156">
        <f t="shared" si="5"/>
        <v>0.92016288951841363</v>
      </c>
      <c r="I160" s="132"/>
    </row>
    <row r="161" spans="2:9">
      <c r="B161" s="173"/>
      <c r="C161" s="172"/>
      <c r="D161" s="160" t="s">
        <v>167</v>
      </c>
      <c r="E161" s="159" t="s">
        <v>166</v>
      </c>
      <c r="F161" s="157">
        <v>846</v>
      </c>
      <c r="G161" s="157">
        <v>846</v>
      </c>
      <c r="H161" s="156">
        <f t="shared" si="5"/>
        <v>1</v>
      </c>
      <c r="I161" s="132"/>
    </row>
    <row r="162" spans="2:9" ht="28.5">
      <c r="B162" s="173" t="s">
        <v>332</v>
      </c>
      <c r="C162" s="172"/>
      <c r="D162" s="160"/>
      <c r="E162" s="210" t="s">
        <v>102</v>
      </c>
      <c r="F162" s="219">
        <f>+F163</f>
        <v>50000</v>
      </c>
      <c r="G162" s="218">
        <f>+G163</f>
        <v>50000</v>
      </c>
      <c r="H162" s="156">
        <f t="shared" si="5"/>
        <v>1</v>
      </c>
      <c r="I162" s="132"/>
    </row>
    <row r="163" spans="2:9">
      <c r="B163" s="173"/>
      <c r="C163" s="172" t="s">
        <v>331</v>
      </c>
      <c r="D163" s="160"/>
      <c r="E163" s="205" t="s">
        <v>330</v>
      </c>
      <c r="F163" s="217">
        <f>+F164</f>
        <v>50000</v>
      </c>
      <c r="G163" s="216">
        <f>+G164</f>
        <v>50000</v>
      </c>
      <c r="H163" s="156">
        <f t="shared" si="5"/>
        <v>1</v>
      </c>
      <c r="I163" s="132"/>
    </row>
    <row r="164" spans="2:9">
      <c r="B164" s="173"/>
      <c r="C164" s="172"/>
      <c r="D164" s="160" t="s">
        <v>137</v>
      </c>
      <c r="E164" s="159" t="s">
        <v>136</v>
      </c>
      <c r="F164" s="215">
        <v>50000</v>
      </c>
      <c r="G164" s="214">
        <v>50000</v>
      </c>
      <c r="H164" s="156">
        <f t="shared" si="5"/>
        <v>1</v>
      </c>
      <c r="I164" s="132"/>
    </row>
    <row r="165" spans="2:9">
      <c r="B165" s="213" t="s">
        <v>329</v>
      </c>
      <c r="C165" s="212"/>
      <c r="D165" s="211"/>
      <c r="E165" s="210" t="s">
        <v>99</v>
      </c>
      <c r="F165" s="209">
        <f>+F166</f>
        <v>4500</v>
      </c>
      <c r="G165" s="208">
        <f>+G166</f>
        <v>4500</v>
      </c>
      <c r="H165" s="156">
        <f t="shared" si="5"/>
        <v>1</v>
      </c>
      <c r="I165" s="132"/>
    </row>
    <row r="166" spans="2:9">
      <c r="B166" s="192"/>
      <c r="C166" s="207" t="s">
        <v>328</v>
      </c>
      <c r="D166" s="206"/>
      <c r="E166" s="205" t="s">
        <v>267</v>
      </c>
      <c r="F166" s="171">
        <f>+F167</f>
        <v>4500</v>
      </c>
      <c r="G166" s="204">
        <f>+G167</f>
        <v>4500</v>
      </c>
      <c r="H166" s="156">
        <f t="shared" si="5"/>
        <v>1</v>
      </c>
      <c r="I166" s="132"/>
    </row>
    <row r="167" spans="2:9">
      <c r="B167" s="192"/>
      <c r="C167" s="203"/>
      <c r="D167" s="160" t="s">
        <v>187</v>
      </c>
      <c r="E167" s="159" t="s">
        <v>186</v>
      </c>
      <c r="F167" s="163">
        <v>4500</v>
      </c>
      <c r="G167" s="202">
        <v>4500</v>
      </c>
      <c r="H167" s="156">
        <f t="shared" si="5"/>
        <v>1</v>
      </c>
      <c r="I167" s="132"/>
    </row>
    <row r="168" spans="2:9" ht="18.75">
      <c r="B168" s="201">
        <v>852</v>
      </c>
      <c r="C168" s="200"/>
      <c r="D168" s="199"/>
      <c r="E168" s="198" t="s">
        <v>97</v>
      </c>
      <c r="F168" s="197">
        <f>+F169+F191</f>
        <v>391000</v>
      </c>
      <c r="G168" s="197">
        <f>+G169+G191</f>
        <v>383128.82999999996</v>
      </c>
      <c r="H168" s="154">
        <f t="shared" si="5"/>
        <v>0.97986913043478252</v>
      </c>
      <c r="I168" s="180"/>
    </row>
    <row r="169" spans="2:9">
      <c r="B169" s="162"/>
      <c r="C169" s="161">
        <v>85201</v>
      </c>
      <c r="D169" s="160"/>
      <c r="E169" s="166" t="s">
        <v>264</v>
      </c>
      <c r="F169" s="165">
        <f>SUM(F170:F190)</f>
        <v>220000</v>
      </c>
      <c r="G169" s="165">
        <f>SUM(G170:G190)</f>
        <v>212494.25</v>
      </c>
      <c r="H169" s="164">
        <f t="shared" si="5"/>
        <v>0.96588295454545459</v>
      </c>
      <c r="I169" s="193"/>
    </row>
    <row r="170" spans="2:9">
      <c r="B170" s="162"/>
      <c r="C170" s="161"/>
      <c r="D170" s="160" t="s">
        <v>233</v>
      </c>
      <c r="E170" s="159" t="s">
        <v>232</v>
      </c>
      <c r="F170" s="163">
        <v>3940</v>
      </c>
      <c r="G170" s="181">
        <v>3940</v>
      </c>
      <c r="H170" s="156">
        <f t="shared" si="5"/>
        <v>1</v>
      </c>
      <c r="I170" s="132"/>
    </row>
    <row r="171" spans="2:9">
      <c r="B171" s="162"/>
      <c r="C171" s="161"/>
      <c r="D171" s="160" t="s">
        <v>227</v>
      </c>
      <c r="E171" s="196" t="s">
        <v>226</v>
      </c>
      <c r="F171" s="163">
        <v>71500</v>
      </c>
      <c r="G171" s="181">
        <v>69500</v>
      </c>
      <c r="H171" s="156">
        <f t="shared" si="5"/>
        <v>0.97202797202797198</v>
      </c>
      <c r="I171" s="132"/>
    </row>
    <row r="172" spans="2:9">
      <c r="B172" s="162"/>
      <c r="C172" s="161"/>
      <c r="D172" s="160" t="s">
        <v>223</v>
      </c>
      <c r="E172" s="196" t="s">
        <v>222</v>
      </c>
      <c r="F172" s="163">
        <v>6200</v>
      </c>
      <c r="G172" s="181">
        <v>6200</v>
      </c>
      <c r="H172" s="156">
        <f t="shared" si="5"/>
        <v>1</v>
      </c>
      <c r="I172" s="132"/>
    </row>
    <row r="173" spans="2:9">
      <c r="B173" s="162"/>
      <c r="C173" s="161"/>
      <c r="D173" s="160" t="s">
        <v>215</v>
      </c>
      <c r="E173" s="196" t="s">
        <v>214</v>
      </c>
      <c r="F173" s="163">
        <v>12700</v>
      </c>
      <c r="G173" s="181">
        <v>12700</v>
      </c>
      <c r="H173" s="156">
        <f t="shared" si="5"/>
        <v>1</v>
      </c>
      <c r="I173" s="132"/>
    </row>
    <row r="174" spans="2:9">
      <c r="B174" s="162"/>
      <c r="C174" s="161"/>
      <c r="D174" s="160" t="s">
        <v>213</v>
      </c>
      <c r="E174" s="196" t="s">
        <v>212</v>
      </c>
      <c r="F174" s="163">
        <v>2000</v>
      </c>
      <c r="G174" s="181">
        <v>2000</v>
      </c>
      <c r="H174" s="156">
        <f t="shared" si="5"/>
        <v>1</v>
      </c>
      <c r="I174" s="132"/>
    </row>
    <row r="175" spans="2:9">
      <c r="B175" s="162"/>
      <c r="C175" s="161"/>
      <c r="D175" s="160" t="s">
        <v>207</v>
      </c>
      <c r="E175" s="159" t="s">
        <v>206</v>
      </c>
      <c r="F175" s="163">
        <v>2000</v>
      </c>
      <c r="G175" s="181">
        <v>2000</v>
      </c>
      <c r="H175" s="156">
        <f t="shared" si="5"/>
        <v>1</v>
      </c>
      <c r="I175" s="132"/>
    </row>
    <row r="176" spans="2:9">
      <c r="B176" s="162"/>
      <c r="C176" s="161"/>
      <c r="D176" s="160" t="s">
        <v>203</v>
      </c>
      <c r="E176" s="159" t="s">
        <v>202</v>
      </c>
      <c r="F176" s="163">
        <v>55650</v>
      </c>
      <c r="G176" s="181">
        <v>52844.25</v>
      </c>
      <c r="H176" s="156">
        <f t="shared" si="5"/>
        <v>0.9495822102425876</v>
      </c>
      <c r="I176" s="132"/>
    </row>
    <row r="177" spans="2:18">
      <c r="B177" s="162"/>
      <c r="C177" s="161"/>
      <c r="D177" s="160" t="s">
        <v>201</v>
      </c>
      <c r="E177" s="159" t="s">
        <v>200</v>
      </c>
      <c r="F177" s="163">
        <v>37700</v>
      </c>
      <c r="G177" s="181">
        <v>35000</v>
      </c>
      <c r="H177" s="156">
        <f t="shared" si="5"/>
        <v>0.92838196286472152</v>
      </c>
      <c r="I177" s="132"/>
    </row>
    <row r="178" spans="2:18">
      <c r="B178" s="162"/>
      <c r="C178" s="161"/>
      <c r="D178" s="160" t="s">
        <v>199</v>
      </c>
      <c r="E178" s="159" t="s">
        <v>198</v>
      </c>
      <c r="F178" s="163">
        <v>1000</v>
      </c>
      <c r="G178" s="181">
        <v>1000</v>
      </c>
      <c r="H178" s="156">
        <f t="shared" si="5"/>
        <v>1</v>
      </c>
      <c r="I178" s="132"/>
    </row>
    <row r="179" spans="2:18">
      <c r="B179" s="162"/>
      <c r="C179" s="161"/>
      <c r="D179" s="195" t="s">
        <v>197</v>
      </c>
      <c r="E179" s="194" t="s">
        <v>196</v>
      </c>
      <c r="F179" s="163">
        <v>1000</v>
      </c>
      <c r="G179" s="181">
        <v>1000</v>
      </c>
      <c r="H179" s="156">
        <f t="shared" si="5"/>
        <v>1</v>
      </c>
      <c r="I179" s="132"/>
    </row>
    <row r="180" spans="2:18">
      <c r="B180" s="162"/>
      <c r="C180" s="161"/>
      <c r="D180" s="160" t="s">
        <v>193</v>
      </c>
      <c r="E180" s="159" t="s">
        <v>192</v>
      </c>
      <c r="F180" s="163">
        <v>3060</v>
      </c>
      <c r="G180" s="181">
        <v>3060</v>
      </c>
      <c r="H180" s="156">
        <f t="shared" si="5"/>
        <v>1</v>
      </c>
      <c r="I180" s="132"/>
    </row>
    <row r="181" spans="2:18">
      <c r="B181" s="162"/>
      <c r="C181" s="161"/>
      <c r="D181" s="160" t="s">
        <v>191</v>
      </c>
      <c r="E181" s="159" t="s">
        <v>190</v>
      </c>
      <c r="F181" s="163">
        <v>2500</v>
      </c>
      <c r="G181" s="181">
        <v>2500</v>
      </c>
      <c r="H181" s="156">
        <f t="shared" si="5"/>
        <v>1</v>
      </c>
      <c r="I181" s="132"/>
    </row>
    <row r="182" spans="2:18">
      <c r="B182" s="162"/>
      <c r="C182" s="161"/>
      <c r="D182" s="160" t="s">
        <v>189</v>
      </c>
      <c r="E182" s="159" t="s">
        <v>188</v>
      </c>
      <c r="F182" s="163">
        <v>50</v>
      </c>
      <c r="G182" s="181">
        <v>50</v>
      </c>
      <c r="H182" s="156">
        <f t="shared" si="5"/>
        <v>1</v>
      </c>
      <c r="I182" s="132"/>
    </row>
    <row r="183" spans="2:18">
      <c r="B183" s="162"/>
      <c r="C183" s="161"/>
      <c r="D183" s="160" t="s">
        <v>187</v>
      </c>
      <c r="E183" s="159" t="s">
        <v>186</v>
      </c>
      <c r="F183" s="163">
        <v>14300</v>
      </c>
      <c r="G183" s="181">
        <v>14300</v>
      </c>
      <c r="H183" s="156">
        <f t="shared" si="5"/>
        <v>1</v>
      </c>
      <c r="I183" s="132"/>
    </row>
    <row r="184" spans="2:18">
      <c r="B184" s="162"/>
      <c r="C184" s="161"/>
      <c r="D184" s="160" t="s">
        <v>185</v>
      </c>
      <c r="E184" s="159" t="s">
        <v>184</v>
      </c>
      <c r="F184" s="163">
        <v>500</v>
      </c>
      <c r="G184" s="181">
        <v>500</v>
      </c>
      <c r="H184" s="156">
        <f t="shared" si="5"/>
        <v>1</v>
      </c>
      <c r="I184" s="132"/>
    </row>
    <row r="185" spans="2:18" ht="35.25" customHeight="1">
      <c r="B185" s="162"/>
      <c r="C185" s="161"/>
      <c r="D185" s="160" t="s">
        <v>183</v>
      </c>
      <c r="E185" s="159" t="s">
        <v>182</v>
      </c>
      <c r="F185" s="163">
        <v>1000</v>
      </c>
      <c r="G185" s="181">
        <v>1000</v>
      </c>
      <c r="H185" s="156">
        <f t="shared" si="5"/>
        <v>1</v>
      </c>
      <c r="I185" s="132"/>
    </row>
    <row r="186" spans="2:18" ht="37.5" customHeight="1">
      <c r="B186" s="162"/>
      <c r="C186" s="161"/>
      <c r="D186" s="160" t="s">
        <v>181</v>
      </c>
      <c r="E186" s="159" t="s">
        <v>180</v>
      </c>
      <c r="F186" s="163">
        <v>1700</v>
      </c>
      <c r="G186" s="181">
        <v>1700</v>
      </c>
      <c r="H186" s="156">
        <f t="shared" si="5"/>
        <v>1</v>
      </c>
      <c r="I186" s="132"/>
      <c r="J186" s="112"/>
      <c r="K186" s="112"/>
      <c r="L186" s="112"/>
    </row>
    <row r="187" spans="2:18">
      <c r="B187" s="162"/>
      <c r="C187" s="161"/>
      <c r="D187" s="160" t="s">
        <v>169</v>
      </c>
      <c r="E187" s="159" t="s">
        <v>168</v>
      </c>
      <c r="F187" s="163">
        <v>500</v>
      </c>
      <c r="G187" s="181">
        <v>500</v>
      </c>
      <c r="H187" s="156">
        <f t="shared" si="5"/>
        <v>1</v>
      </c>
      <c r="I187" s="132"/>
    </row>
    <row r="188" spans="2:18" ht="15.75" customHeight="1">
      <c r="B188" s="162"/>
      <c r="C188" s="161"/>
      <c r="D188" s="160" t="s">
        <v>167</v>
      </c>
      <c r="E188" s="159" t="s">
        <v>166</v>
      </c>
      <c r="F188" s="163">
        <v>2500</v>
      </c>
      <c r="G188" s="181">
        <v>2500</v>
      </c>
      <c r="H188" s="156">
        <f t="shared" si="5"/>
        <v>1</v>
      </c>
      <c r="I188" s="132"/>
      <c r="N188" s="367" t="s">
        <v>313</v>
      </c>
      <c r="O188" s="382"/>
      <c r="P188" s="382"/>
      <c r="Q188" s="382"/>
      <c r="R188" s="369"/>
    </row>
    <row r="189" spans="2:18" ht="15.75" customHeight="1">
      <c r="B189" s="162"/>
      <c r="C189" s="161"/>
      <c r="D189" s="160" t="s">
        <v>165</v>
      </c>
      <c r="E189" s="159" t="s">
        <v>164</v>
      </c>
      <c r="F189" s="163">
        <v>100</v>
      </c>
      <c r="G189" s="181">
        <v>100</v>
      </c>
      <c r="H189" s="156">
        <f t="shared" si="5"/>
        <v>1</v>
      </c>
      <c r="I189" s="132"/>
      <c r="N189" s="383" t="s">
        <v>312</v>
      </c>
      <c r="O189" s="367" t="s">
        <v>311</v>
      </c>
      <c r="P189" s="357"/>
      <c r="Q189" s="384"/>
      <c r="R189" s="370" t="s">
        <v>310</v>
      </c>
    </row>
    <row r="190" spans="2:18" ht="32.25" customHeight="1">
      <c r="B190" s="162"/>
      <c r="C190" s="161"/>
      <c r="D190" s="160" t="s">
        <v>145</v>
      </c>
      <c r="E190" s="159" t="s">
        <v>144</v>
      </c>
      <c r="F190" s="163">
        <v>100</v>
      </c>
      <c r="G190" s="181">
        <v>100</v>
      </c>
      <c r="H190" s="156">
        <f t="shared" si="5"/>
        <v>1</v>
      </c>
      <c r="I190" s="132"/>
      <c r="N190" s="371"/>
      <c r="O190" s="147" t="s">
        <v>309</v>
      </c>
      <c r="P190" s="146" t="s">
        <v>308</v>
      </c>
      <c r="Q190" s="145" t="s">
        <v>307</v>
      </c>
      <c r="R190" s="371"/>
    </row>
    <row r="191" spans="2:18">
      <c r="B191" s="162"/>
      <c r="C191" s="161">
        <v>85204</v>
      </c>
      <c r="D191" s="160"/>
      <c r="E191" s="166" t="s">
        <v>262</v>
      </c>
      <c r="F191" s="165">
        <f>+F192</f>
        <v>171000</v>
      </c>
      <c r="G191" s="165">
        <f>+G192</f>
        <v>170634.58</v>
      </c>
      <c r="H191" s="164">
        <f t="shared" si="5"/>
        <v>0.99786304093567246</v>
      </c>
      <c r="I191" s="193"/>
      <c r="N191" s="134"/>
      <c r="O191" s="134"/>
      <c r="P191" s="134"/>
      <c r="Q191" s="134"/>
      <c r="R191" s="134"/>
    </row>
    <row r="192" spans="2:18">
      <c r="B192" s="192"/>
      <c r="C192" s="192"/>
      <c r="D192" s="160" t="s">
        <v>233</v>
      </c>
      <c r="E192" s="159" t="s">
        <v>232</v>
      </c>
      <c r="F192" s="157">
        <v>171000</v>
      </c>
      <c r="G192" s="157">
        <v>170634.58</v>
      </c>
      <c r="H192" s="156">
        <f t="shared" si="5"/>
        <v>0.99786304093567246</v>
      </c>
      <c r="I192" s="132"/>
      <c r="N192" s="144"/>
      <c r="O192" s="144"/>
      <c r="P192" s="144"/>
      <c r="Q192" s="144"/>
      <c r="R192" s="144"/>
    </row>
    <row r="193" spans="2:18">
      <c r="B193" s="278" t="s">
        <v>359</v>
      </c>
      <c r="C193" s="279"/>
      <c r="D193" s="211"/>
      <c r="E193" s="210" t="s">
        <v>96</v>
      </c>
      <c r="F193" s="219">
        <v>19992</v>
      </c>
      <c r="G193" s="219">
        <f>+G194</f>
        <v>19991.899999999998</v>
      </c>
      <c r="H193" s="154">
        <f t="shared" si="5"/>
        <v>0.99999499799919955</v>
      </c>
      <c r="I193" s="132"/>
      <c r="N193" s="144"/>
      <c r="O193" s="144"/>
      <c r="P193" s="144"/>
      <c r="Q193" s="144"/>
      <c r="R193" s="144"/>
    </row>
    <row r="194" spans="2:18">
      <c r="B194" s="237"/>
      <c r="C194" s="280" t="s">
        <v>370</v>
      </c>
      <c r="D194" s="206"/>
      <c r="E194" s="205" t="s">
        <v>254</v>
      </c>
      <c r="F194" s="217">
        <v>19992</v>
      </c>
      <c r="G194" s="217">
        <f>+G195+G196+G197+G198+G199+G200+G201+G202+G203+G204</f>
        <v>19991.899999999998</v>
      </c>
      <c r="H194" s="164">
        <f t="shared" si="5"/>
        <v>0.99999499799919955</v>
      </c>
      <c r="I194" s="132"/>
      <c r="N194" s="144"/>
      <c r="O194" s="144"/>
      <c r="P194" s="144"/>
      <c r="Q194" s="144"/>
      <c r="R194" s="144"/>
    </row>
    <row r="195" spans="2:18">
      <c r="B195" s="237"/>
      <c r="C195" s="280"/>
      <c r="D195" s="281" t="s">
        <v>380</v>
      </c>
      <c r="E195" s="282" t="s">
        <v>214</v>
      </c>
      <c r="F195" s="215">
        <v>96</v>
      </c>
      <c r="G195" s="215">
        <v>95.8</v>
      </c>
      <c r="H195" s="156">
        <f t="shared" si="5"/>
        <v>0.99791666666666667</v>
      </c>
      <c r="I195" s="132"/>
      <c r="N195" s="144"/>
      <c r="O195" s="144"/>
      <c r="P195" s="144"/>
      <c r="Q195" s="144"/>
      <c r="R195" s="144"/>
    </row>
    <row r="196" spans="2:18">
      <c r="B196" s="237"/>
      <c r="C196" s="280"/>
      <c r="D196" s="281" t="s">
        <v>381</v>
      </c>
      <c r="E196" s="282" t="s">
        <v>212</v>
      </c>
      <c r="F196" s="215">
        <v>15</v>
      </c>
      <c r="G196" s="215">
        <v>15.18</v>
      </c>
      <c r="H196" s="156">
        <f t="shared" si="5"/>
        <v>1.012</v>
      </c>
      <c r="I196" s="132"/>
      <c r="N196" s="144"/>
      <c r="O196" s="144"/>
      <c r="P196" s="144"/>
      <c r="Q196" s="144"/>
      <c r="R196" s="144"/>
    </row>
    <row r="197" spans="2:18">
      <c r="B197" s="237"/>
      <c r="C197" s="277"/>
      <c r="D197" s="160" t="s">
        <v>371</v>
      </c>
      <c r="E197" s="159" t="s">
        <v>206</v>
      </c>
      <c r="F197" s="215">
        <v>988</v>
      </c>
      <c r="G197" s="215">
        <v>988</v>
      </c>
      <c r="H197" s="156">
        <f t="shared" si="5"/>
        <v>1</v>
      </c>
      <c r="I197" s="132"/>
      <c r="N197" s="144"/>
      <c r="O197" s="144"/>
      <c r="P197" s="144"/>
      <c r="Q197" s="144"/>
      <c r="R197" s="144"/>
    </row>
    <row r="198" spans="2:18">
      <c r="B198" s="237"/>
      <c r="C198" s="277"/>
      <c r="D198" s="160" t="s">
        <v>372</v>
      </c>
      <c r="E198" s="159" t="s">
        <v>202</v>
      </c>
      <c r="F198" s="215">
        <v>1144</v>
      </c>
      <c r="G198" s="215">
        <v>1144</v>
      </c>
      <c r="H198" s="156">
        <f t="shared" si="5"/>
        <v>1</v>
      </c>
      <c r="I198" s="132"/>
      <c r="N198" s="144"/>
      <c r="O198" s="144"/>
      <c r="P198" s="144"/>
      <c r="Q198" s="144"/>
      <c r="R198" s="144"/>
    </row>
    <row r="199" spans="2:18">
      <c r="B199" s="237"/>
      <c r="C199" s="277"/>
      <c r="D199" s="160" t="s">
        <v>373</v>
      </c>
      <c r="E199" s="159" t="s">
        <v>186</v>
      </c>
      <c r="F199" s="215">
        <v>14751</v>
      </c>
      <c r="G199" s="215">
        <v>14751</v>
      </c>
      <c r="H199" s="156">
        <f t="shared" si="5"/>
        <v>1</v>
      </c>
      <c r="I199" s="132"/>
      <c r="N199" s="144"/>
      <c r="O199" s="144"/>
      <c r="P199" s="144"/>
      <c r="Q199" s="144"/>
      <c r="R199" s="144"/>
    </row>
    <row r="200" spans="2:18">
      <c r="B200" s="237"/>
      <c r="C200" s="277"/>
      <c r="D200" s="160" t="s">
        <v>382</v>
      </c>
      <c r="E200" s="159" t="s">
        <v>214</v>
      </c>
      <c r="F200" s="215">
        <v>17</v>
      </c>
      <c r="G200" s="215">
        <v>16.920000000000002</v>
      </c>
      <c r="H200" s="156">
        <f t="shared" si="5"/>
        <v>0.99529411764705888</v>
      </c>
      <c r="I200" s="132"/>
      <c r="N200" s="144"/>
      <c r="O200" s="144"/>
      <c r="P200" s="144"/>
      <c r="Q200" s="144"/>
      <c r="R200" s="144"/>
    </row>
    <row r="201" spans="2:18">
      <c r="B201" s="237"/>
      <c r="C201" s="277"/>
      <c r="D201" s="160" t="s">
        <v>383</v>
      </c>
      <c r="E201" s="159" t="s">
        <v>212</v>
      </c>
      <c r="F201" s="215">
        <v>3</v>
      </c>
      <c r="G201" s="215">
        <v>3</v>
      </c>
      <c r="H201" s="156">
        <f t="shared" si="5"/>
        <v>1</v>
      </c>
      <c r="I201" s="132"/>
      <c r="N201" s="144"/>
      <c r="O201" s="144"/>
      <c r="P201" s="144"/>
      <c r="Q201" s="144"/>
      <c r="R201" s="144"/>
    </row>
    <row r="202" spans="2:18">
      <c r="B202" s="237"/>
      <c r="C202" s="277"/>
      <c r="D202" s="160" t="s">
        <v>374</v>
      </c>
      <c r="E202" s="159" t="s">
        <v>206</v>
      </c>
      <c r="F202" s="215">
        <v>174</v>
      </c>
      <c r="G202" s="215">
        <v>174</v>
      </c>
      <c r="H202" s="156">
        <f t="shared" si="5"/>
        <v>1</v>
      </c>
      <c r="I202" s="132"/>
      <c r="N202" s="144"/>
      <c r="O202" s="144"/>
      <c r="P202" s="144"/>
      <c r="Q202" s="144"/>
      <c r="R202" s="144"/>
    </row>
    <row r="203" spans="2:18">
      <c r="B203" s="237"/>
      <c r="C203" s="277"/>
      <c r="D203" s="160" t="s">
        <v>375</v>
      </c>
      <c r="E203" s="159" t="s">
        <v>202</v>
      </c>
      <c r="F203" s="215">
        <v>201</v>
      </c>
      <c r="G203" s="215">
        <v>201</v>
      </c>
      <c r="H203" s="156">
        <f t="shared" si="5"/>
        <v>1</v>
      </c>
      <c r="I203" s="132"/>
      <c r="N203" s="144"/>
      <c r="O203" s="144"/>
      <c r="P203" s="144"/>
      <c r="Q203" s="144"/>
      <c r="R203" s="144"/>
    </row>
    <row r="204" spans="2:18">
      <c r="B204" s="237"/>
      <c r="C204" s="277"/>
      <c r="D204" s="160" t="s">
        <v>376</v>
      </c>
      <c r="E204" s="159" t="s">
        <v>186</v>
      </c>
      <c r="F204" s="215">
        <v>2603</v>
      </c>
      <c r="G204" s="215">
        <v>2603</v>
      </c>
      <c r="H204" s="156">
        <f t="shared" si="5"/>
        <v>1</v>
      </c>
      <c r="I204" s="132"/>
      <c r="N204" s="144"/>
      <c r="O204" s="144"/>
      <c r="P204" s="144"/>
      <c r="Q204" s="144"/>
      <c r="R204" s="144"/>
    </row>
    <row r="205" spans="2:18" ht="18.75">
      <c r="B205" s="162">
        <v>854</v>
      </c>
      <c r="C205" s="161"/>
      <c r="D205" s="191"/>
      <c r="E205" s="168" t="s">
        <v>95</v>
      </c>
      <c r="F205" s="167">
        <f>+F206+F209</f>
        <v>15300</v>
      </c>
      <c r="G205" s="167">
        <f>+G206+G209</f>
        <v>15300</v>
      </c>
      <c r="H205" s="154">
        <f t="shared" si="5"/>
        <v>1</v>
      </c>
      <c r="I205" s="180"/>
      <c r="N205" s="144"/>
      <c r="O205" s="144"/>
      <c r="P205" s="144"/>
      <c r="Q205" s="144"/>
      <c r="R205" s="144"/>
    </row>
    <row r="206" spans="2:18" ht="30">
      <c r="B206" s="162"/>
      <c r="C206" s="190">
        <v>85406</v>
      </c>
      <c r="D206" s="189"/>
      <c r="E206" s="188" t="s">
        <v>259</v>
      </c>
      <c r="F206" s="165">
        <f>SUM(F207:F208)</f>
        <v>1500</v>
      </c>
      <c r="G206" s="165">
        <f>SUM(G207:G208)</f>
        <v>1500</v>
      </c>
      <c r="H206" s="164">
        <f t="shared" si="5"/>
        <v>1</v>
      </c>
      <c r="I206" s="180"/>
      <c r="N206" s="144"/>
      <c r="O206" s="144"/>
      <c r="P206" s="144"/>
      <c r="Q206" s="144"/>
      <c r="R206" s="144"/>
    </row>
    <row r="207" spans="2:18" ht="18.75">
      <c r="B207" s="183"/>
      <c r="C207" s="182"/>
      <c r="D207" s="160" t="s">
        <v>203</v>
      </c>
      <c r="E207" s="159" t="s">
        <v>202</v>
      </c>
      <c r="F207" s="163">
        <v>1000</v>
      </c>
      <c r="G207" s="181">
        <v>1000</v>
      </c>
      <c r="H207" s="156">
        <f t="shared" si="5"/>
        <v>1</v>
      </c>
      <c r="I207" s="180"/>
      <c r="N207" s="144"/>
      <c r="O207" s="144"/>
      <c r="P207" s="144"/>
      <c r="Q207" s="144"/>
      <c r="R207" s="144"/>
    </row>
    <row r="208" spans="2:18" ht="18.75">
      <c r="B208" s="183"/>
      <c r="C208" s="182"/>
      <c r="D208" s="160" t="s">
        <v>191</v>
      </c>
      <c r="E208" s="159" t="s">
        <v>190</v>
      </c>
      <c r="F208" s="163">
        <v>500</v>
      </c>
      <c r="G208" s="181">
        <v>500</v>
      </c>
      <c r="H208" s="156">
        <f t="shared" si="5"/>
        <v>1</v>
      </c>
      <c r="I208" s="180"/>
      <c r="N208" s="144"/>
      <c r="O208" s="144"/>
      <c r="P208" s="144"/>
      <c r="Q208" s="144"/>
      <c r="R208" s="144"/>
    </row>
    <row r="209" spans="2:18" ht="18.75">
      <c r="B209" s="183"/>
      <c r="C209" s="187">
        <v>85415</v>
      </c>
      <c r="D209" s="186"/>
      <c r="E209" s="185" t="s">
        <v>258</v>
      </c>
      <c r="F209" s="171">
        <f>+F210</f>
        <v>13800</v>
      </c>
      <c r="G209" s="184">
        <f>+G210</f>
        <v>13800</v>
      </c>
      <c r="H209" s="164">
        <f t="shared" si="5"/>
        <v>1</v>
      </c>
      <c r="I209" s="180"/>
      <c r="N209" s="144"/>
      <c r="O209" s="144"/>
      <c r="P209" s="144"/>
      <c r="Q209" s="144"/>
      <c r="R209" s="144"/>
    </row>
    <row r="210" spans="2:18" ht="18.75">
      <c r="B210" s="183"/>
      <c r="C210" s="182"/>
      <c r="D210" s="160" t="s">
        <v>231</v>
      </c>
      <c r="E210" s="159" t="s">
        <v>230</v>
      </c>
      <c r="F210" s="163">
        <v>13800</v>
      </c>
      <c r="G210" s="181">
        <v>13800</v>
      </c>
      <c r="H210" s="156">
        <f t="shared" si="5"/>
        <v>1</v>
      </c>
      <c r="I210" s="180"/>
      <c r="N210" s="144"/>
      <c r="O210" s="144"/>
      <c r="P210" s="144"/>
      <c r="Q210" s="144"/>
      <c r="R210" s="144"/>
    </row>
    <row r="211" spans="2:18">
      <c r="B211" s="385" t="s">
        <v>301</v>
      </c>
      <c r="C211" s="386"/>
      <c r="D211" s="386"/>
      <c r="E211" s="386"/>
      <c r="F211" s="155">
        <f>+F205+F193+F168+F165+F162+F154</f>
        <v>537830</v>
      </c>
      <c r="G211" s="155">
        <f>+G205+G193+G168+G165+G162+G154</f>
        <v>519204.08999999997</v>
      </c>
      <c r="H211" s="154">
        <f t="shared" si="5"/>
        <v>0.9653684063737612</v>
      </c>
      <c r="I211" s="132"/>
      <c r="N211" s="144"/>
      <c r="O211" s="144"/>
      <c r="P211" s="144"/>
      <c r="Q211" s="144"/>
      <c r="R211" s="144"/>
    </row>
    <row r="212" spans="2:18">
      <c r="B212" s="153"/>
      <c r="C212" s="153"/>
      <c r="D212" s="153"/>
      <c r="E212" s="153"/>
      <c r="F212" s="153"/>
      <c r="G212" s="153"/>
      <c r="H212" s="179"/>
      <c r="I212" s="132"/>
    </row>
    <row r="213" spans="2:18">
      <c r="B213" s="153"/>
      <c r="C213" s="153"/>
      <c r="D213" s="153"/>
      <c r="E213" s="153"/>
      <c r="F213" s="153"/>
      <c r="G213" s="153"/>
      <c r="H213" s="179"/>
      <c r="I213" s="132"/>
    </row>
    <row r="214" spans="2:18">
      <c r="B214" s="153"/>
      <c r="C214" s="153"/>
      <c r="D214" s="153"/>
      <c r="E214" s="153"/>
      <c r="F214" s="153"/>
      <c r="G214" s="153"/>
      <c r="H214" s="179"/>
      <c r="I214" s="132"/>
    </row>
    <row r="215" spans="2:18" ht="15.75" customHeight="1">
      <c r="B215" s="153"/>
      <c r="C215" s="153"/>
      <c r="D215" s="153"/>
      <c r="E215" s="153"/>
      <c r="F215" s="153"/>
      <c r="G215" s="153"/>
      <c r="H215" s="179"/>
      <c r="I215" s="132"/>
    </row>
    <row r="216" spans="2:18">
      <c r="B216" s="153"/>
      <c r="C216" s="153"/>
      <c r="D216" s="153"/>
      <c r="E216" s="153"/>
      <c r="F216" s="153"/>
      <c r="G216" s="153"/>
      <c r="H216" s="179"/>
      <c r="I216" s="132"/>
    </row>
    <row r="217" spans="2:18">
      <c r="B217" s="153"/>
      <c r="C217" s="153"/>
      <c r="D217" s="153"/>
      <c r="E217" s="153"/>
      <c r="F217" s="153"/>
      <c r="G217" s="153"/>
      <c r="H217" s="179"/>
      <c r="I217" s="132"/>
    </row>
    <row r="218" spans="2:18">
      <c r="B218" s="178"/>
      <c r="C218" s="178"/>
      <c r="D218" s="178"/>
      <c r="E218" s="178"/>
      <c r="F218" s="178"/>
      <c r="G218" s="178"/>
      <c r="H218" s="153"/>
    </row>
    <row r="219" spans="2:18" ht="15.75" customHeight="1">
      <c r="B219" s="178"/>
      <c r="C219" s="178"/>
      <c r="D219" s="178"/>
      <c r="E219" s="178"/>
      <c r="F219" s="178"/>
      <c r="G219" s="178"/>
      <c r="H219" s="153"/>
    </row>
    <row r="220" spans="2:18" ht="15.75" customHeight="1">
      <c r="B220" s="178"/>
      <c r="C220" s="178"/>
      <c r="D220" s="178"/>
      <c r="E220" s="178"/>
      <c r="F220" s="178"/>
      <c r="G220" s="178"/>
      <c r="H220" s="153"/>
    </row>
    <row r="221" spans="2:18" ht="15.75" customHeight="1">
      <c r="B221" s="153"/>
      <c r="C221" s="153"/>
      <c r="D221" s="153"/>
      <c r="E221" s="153"/>
      <c r="F221" s="153"/>
      <c r="G221" s="111" t="s">
        <v>327</v>
      </c>
      <c r="H221" s="153"/>
    </row>
    <row r="222" spans="2:18">
      <c r="B222" s="153"/>
      <c r="C222" s="153"/>
      <c r="D222" s="153"/>
      <c r="E222" s="153"/>
      <c r="F222" s="153"/>
      <c r="G222" s="111" t="s">
        <v>351</v>
      </c>
      <c r="H222" s="153"/>
    </row>
    <row r="223" spans="2:18">
      <c r="B223" s="153"/>
      <c r="C223" s="153"/>
      <c r="D223" s="153"/>
      <c r="E223" s="153"/>
      <c r="F223" s="153"/>
      <c r="G223" s="111" t="s">
        <v>352</v>
      </c>
      <c r="H223" s="153"/>
    </row>
    <row r="224" spans="2:18">
      <c r="B224" s="153"/>
      <c r="C224" s="153"/>
      <c r="D224" s="153"/>
      <c r="E224" s="153"/>
      <c r="F224" s="153"/>
      <c r="G224" s="111" t="s">
        <v>353</v>
      </c>
      <c r="H224" s="153"/>
    </row>
    <row r="225" spans="2:8">
      <c r="B225" s="153"/>
      <c r="C225" s="153"/>
      <c r="D225" s="153"/>
      <c r="E225" s="153"/>
      <c r="F225" s="153"/>
      <c r="G225" s="178" t="s">
        <v>91</v>
      </c>
      <c r="H225" s="153"/>
    </row>
    <row r="226" spans="2:8">
      <c r="B226" s="153"/>
      <c r="C226" s="153"/>
      <c r="D226" s="153"/>
      <c r="E226" s="153"/>
      <c r="F226" s="153"/>
      <c r="G226" s="153"/>
      <c r="H226" s="153"/>
    </row>
    <row r="227" spans="2:8">
      <c r="B227" s="153"/>
      <c r="C227" s="153"/>
      <c r="D227" s="153"/>
      <c r="E227" s="153"/>
      <c r="F227" s="153"/>
      <c r="G227" s="153"/>
      <c r="H227" s="153"/>
    </row>
    <row r="228" spans="2:8" ht="29.25" customHeight="1">
      <c r="B228" s="387" t="s">
        <v>377</v>
      </c>
      <c r="C228" s="388"/>
      <c r="D228" s="388"/>
      <c r="E228" s="388"/>
      <c r="F228" s="388"/>
      <c r="G228" s="388"/>
      <c r="H228" s="389"/>
    </row>
    <row r="229" spans="2:8">
      <c r="B229" s="153"/>
      <c r="C229" s="153"/>
      <c r="D229" s="153"/>
      <c r="E229" s="153"/>
      <c r="F229" s="153"/>
      <c r="G229" s="153"/>
      <c r="H229" s="153"/>
    </row>
    <row r="230" spans="2:8">
      <c r="B230" s="153"/>
      <c r="C230" s="153"/>
      <c r="D230" s="153"/>
      <c r="E230" s="153"/>
      <c r="F230" s="153"/>
      <c r="G230" s="153"/>
      <c r="H230" s="153"/>
    </row>
    <row r="231" spans="2:8">
      <c r="B231" s="177" t="s">
        <v>326</v>
      </c>
      <c r="C231" s="153"/>
      <c r="D231" s="153"/>
      <c r="E231" s="153"/>
      <c r="F231" s="153"/>
      <c r="G231" s="153"/>
      <c r="H231" s="176" t="s">
        <v>120</v>
      </c>
    </row>
    <row r="232" spans="2:8">
      <c r="B232" s="390" t="s">
        <v>117</v>
      </c>
      <c r="C232" s="390" t="s">
        <v>274</v>
      </c>
      <c r="D232" s="390" t="s">
        <v>0</v>
      </c>
      <c r="E232" s="395" t="s">
        <v>252</v>
      </c>
      <c r="F232" s="390" t="s">
        <v>325</v>
      </c>
      <c r="G232" s="390" t="s">
        <v>3</v>
      </c>
      <c r="H232" s="390" t="s">
        <v>80</v>
      </c>
    </row>
    <row r="233" spans="2:8">
      <c r="B233" s="391"/>
      <c r="C233" s="391"/>
      <c r="D233" s="393"/>
      <c r="E233" s="396"/>
      <c r="F233" s="391"/>
      <c r="G233" s="391"/>
      <c r="H233" s="391"/>
    </row>
    <row r="234" spans="2:8">
      <c r="B234" s="392"/>
      <c r="C234" s="392"/>
      <c r="D234" s="394"/>
      <c r="E234" s="397"/>
      <c r="F234" s="392"/>
      <c r="G234" s="392"/>
      <c r="H234" s="392"/>
    </row>
    <row r="235" spans="2:8">
      <c r="B235" s="175">
        <v>1</v>
      </c>
      <c r="C235" s="175">
        <v>2</v>
      </c>
      <c r="D235" s="175">
        <v>3</v>
      </c>
      <c r="E235" s="175"/>
      <c r="F235" s="175">
        <v>4</v>
      </c>
      <c r="G235" s="175">
        <v>5</v>
      </c>
      <c r="H235" s="175">
        <v>6</v>
      </c>
    </row>
    <row r="236" spans="2:8">
      <c r="B236" s="173" t="s">
        <v>112</v>
      </c>
      <c r="C236" s="172"/>
      <c r="D236" s="160"/>
      <c r="E236" s="168" t="s">
        <v>111</v>
      </c>
      <c r="F236" s="167">
        <f>+F237</f>
        <v>155500</v>
      </c>
      <c r="G236" s="167">
        <f>+G237</f>
        <v>150113.74</v>
      </c>
      <c r="H236" s="154">
        <f t="shared" ref="H236:H246" si="6">+G236/F236</f>
        <v>0.96536167202572343</v>
      </c>
    </row>
    <row r="237" spans="2:8">
      <c r="B237" s="173"/>
      <c r="C237" s="172" t="s">
        <v>273</v>
      </c>
      <c r="D237" s="160"/>
      <c r="E237" s="166" t="s">
        <v>272</v>
      </c>
      <c r="F237" s="165">
        <f>+F238</f>
        <v>155500</v>
      </c>
      <c r="G237" s="170">
        <f>SUM(G238:G238)</f>
        <v>150113.74</v>
      </c>
      <c r="H237" s="164">
        <f t="shared" si="6"/>
        <v>0.96536167202572343</v>
      </c>
    </row>
    <row r="238" spans="2:8" ht="60">
      <c r="B238" s="173"/>
      <c r="C238" s="172"/>
      <c r="D238" s="160" t="s">
        <v>45</v>
      </c>
      <c r="E238" s="159" t="s">
        <v>324</v>
      </c>
      <c r="F238" s="169">
        <v>155500</v>
      </c>
      <c r="G238" s="157">
        <v>150113.74</v>
      </c>
      <c r="H238" s="156">
        <f t="shared" si="6"/>
        <v>0.96536167202572343</v>
      </c>
    </row>
    <row r="239" spans="2:8">
      <c r="B239" s="162">
        <v>853</v>
      </c>
      <c r="C239" s="161"/>
      <c r="D239" s="160"/>
      <c r="E239" s="168" t="s">
        <v>96</v>
      </c>
      <c r="F239" s="167">
        <f>+F240+F243</f>
        <v>901083</v>
      </c>
      <c r="G239" s="167">
        <f>+G243+G240</f>
        <v>900631.18</v>
      </c>
      <c r="H239" s="154">
        <f>+G239/F239</f>
        <v>0.9994985811517918</v>
      </c>
    </row>
    <row r="240" spans="2:8">
      <c r="B240" s="162"/>
      <c r="C240" s="161">
        <v>85333</v>
      </c>
      <c r="D240" s="160"/>
      <c r="E240" s="166" t="s">
        <v>323</v>
      </c>
      <c r="F240" s="165">
        <f>SUM(F241:F242)</f>
        <v>814740</v>
      </c>
      <c r="G240" s="165">
        <f>+G241+G242</f>
        <v>814739.54</v>
      </c>
      <c r="H240" s="164">
        <f>+G240/F240</f>
        <v>0.99999943540270519</v>
      </c>
    </row>
    <row r="241" spans="2:8" ht="30">
      <c r="B241" s="162"/>
      <c r="C241" s="161"/>
      <c r="D241" s="160" t="s">
        <v>322</v>
      </c>
      <c r="E241" s="159" t="s">
        <v>30</v>
      </c>
      <c r="F241" s="163">
        <v>127340</v>
      </c>
      <c r="G241" s="157">
        <v>127339.54</v>
      </c>
      <c r="H241" s="156">
        <f>+G241/F241</f>
        <v>0.99999638762368459</v>
      </c>
    </row>
    <row r="242" spans="2:8" ht="60">
      <c r="B242" s="162"/>
      <c r="C242" s="161"/>
      <c r="D242" s="160" t="s">
        <v>47</v>
      </c>
      <c r="E242" s="159" t="s">
        <v>321</v>
      </c>
      <c r="F242" s="158">
        <v>687400</v>
      </c>
      <c r="G242" s="157">
        <v>687400</v>
      </c>
      <c r="H242" s="156">
        <f>+G242/F242</f>
        <v>1</v>
      </c>
    </row>
    <row r="243" spans="2:8">
      <c r="B243" s="162"/>
      <c r="C243" s="161">
        <v>85395</v>
      </c>
      <c r="D243" s="160"/>
      <c r="E243" s="166" t="s">
        <v>254</v>
      </c>
      <c r="F243" s="165">
        <f>SUM(F244:F245)</f>
        <v>86343</v>
      </c>
      <c r="G243" s="165">
        <f>+G244+G245</f>
        <v>85891.64</v>
      </c>
      <c r="H243" s="164">
        <f t="shared" si="6"/>
        <v>0.99477247721297613</v>
      </c>
    </row>
    <row r="244" spans="2:8" ht="30">
      <c r="B244" s="162"/>
      <c r="C244" s="161"/>
      <c r="D244" s="160" t="s">
        <v>378</v>
      </c>
      <c r="E244" s="159" t="s">
        <v>30</v>
      </c>
      <c r="F244" s="163">
        <v>82002</v>
      </c>
      <c r="G244" s="157">
        <v>81119.56</v>
      </c>
      <c r="H244" s="156">
        <f t="shared" si="6"/>
        <v>0.98923879905368162</v>
      </c>
    </row>
    <row r="245" spans="2:8" ht="30">
      <c r="B245" s="162"/>
      <c r="C245" s="161"/>
      <c r="D245" s="160" t="s">
        <v>379</v>
      </c>
      <c r="E245" s="159" t="s">
        <v>30</v>
      </c>
      <c r="F245" s="158">
        <v>4341</v>
      </c>
      <c r="G245" s="157">
        <v>4772.08</v>
      </c>
      <c r="H245" s="156">
        <f t="shared" si="6"/>
        <v>1.0993043077631881</v>
      </c>
    </row>
    <row r="246" spans="2:8">
      <c r="B246" s="385" t="s">
        <v>301</v>
      </c>
      <c r="C246" s="386"/>
      <c r="D246" s="386"/>
      <c r="E246" s="386"/>
      <c r="F246" s="155">
        <f>+F239+F236</f>
        <v>1056583</v>
      </c>
      <c r="G246" s="155">
        <f>+G239+G236</f>
        <v>1050744.92</v>
      </c>
      <c r="H246" s="154">
        <f t="shared" si="6"/>
        <v>0.9944745656517282</v>
      </c>
    </row>
    <row r="247" spans="2:8">
      <c r="B247" s="153"/>
      <c r="C247" s="153"/>
      <c r="D247" s="153"/>
      <c r="E247" s="153"/>
      <c r="F247" s="153"/>
      <c r="G247" s="153"/>
      <c r="H247" s="153"/>
    </row>
  </sheetData>
  <mergeCells count="47">
    <mergeCell ref="B10:H10"/>
    <mergeCell ref="B14:B16"/>
    <mergeCell ref="C14:C16"/>
    <mergeCell ref="D14:D16"/>
    <mergeCell ref="E14:E16"/>
    <mergeCell ref="F14:F16"/>
    <mergeCell ref="G14:G16"/>
    <mergeCell ref="H14:H16"/>
    <mergeCell ref="B35:E35"/>
    <mergeCell ref="B40:B42"/>
    <mergeCell ref="C40:C42"/>
    <mergeCell ref="D40:D42"/>
    <mergeCell ref="E40:E42"/>
    <mergeCell ref="F40:F42"/>
    <mergeCell ref="G40:G42"/>
    <mergeCell ref="H40:H42"/>
    <mergeCell ref="B94:E94"/>
    <mergeCell ref="B106:H106"/>
    <mergeCell ref="G110:G112"/>
    <mergeCell ref="H110:H112"/>
    <mergeCell ref="B137:E137"/>
    <mergeCell ref="B150:B152"/>
    <mergeCell ref="C150:C152"/>
    <mergeCell ref="D150:D152"/>
    <mergeCell ref="E150:E152"/>
    <mergeCell ref="F150:F152"/>
    <mergeCell ref="G150:G152"/>
    <mergeCell ref="H150:H152"/>
    <mergeCell ref="B110:B112"/>
    <mergeCell ref="C110:C112"/>
    <mergeCell ref="D110:D112"/>
    <mergeCell ref="E110:E112"/>
    <mergeCell ref="F110:F112"/>
    <mergeCell ref="N188:R188"/>
    <mergeCell ref="N189:N190"/>
    <mergeCell ref="O189:Q189"/>
    <mergeCell ref="R189:R190"/>
    <mergeCell ref="B246:E246"/>
    <mergeCell ref="B211:E211"/>
    <mergeCell ref="B228:H228"/>
    <mergeCell ref="B232:B234"/>
    <mergeCell ref="C232:C234"/>
    <mergeCell ref="D232:D234"/>
    <mergeCell ref="E232:E234"/>
    <mergeCell ref="F232:F234"/>
    <mergeCell ref="G232:G234"/>
    <mergeCell ref="H232:H23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2"/>
  <sheetViews>
    <sheetView topLeftCell="A73" zoomScale="90" zoomScaleNormal="90" workbookViewId="0">
      <selection activeCell="I4" sqref="I4"/>
    </sheetView>
  </sheetViews>
  <sheetFormatPr defaultColWidth="10.28515625" defaultRowHeight="15.75"/>
  <cols>
    <col min="1" max="1" width="10.28515625" style="22"/>
    <col min="2" max="2" width="5.7109375" style="22" customWidth="1"/>
    <col min="3" max="3" width="8" style="22" customWidth="1"/>
    <col min="4" max="4" width="8.140625" style="22" customWidth="1"/>
    <col min="5" max="5" width="42.28515625" style="22" customWidth="1"/>
    <col min="6" max="6" width="13.28515625" style="22" customWidth="1"/>
    <col min="7" max="8" width="13.42578125" style="22" customWidth="1"/>
    <col min="9" max="9" width="13.85546875" style="22" customWidth="1"/>
    <col min="10" max="10" width="12.7109375" style="22" bestFit="1" customWidth="1"/>
    <col min="11" max="11" width="14.42578125" style="22" customWidth="1"/>
    <col min="12" max="25" width="9.140625" style="22"/>
    <col min="26" max="26" width="56.28515625" style="22" customWidth="1"/>
    <col min="27" max="27" width="9.140625" style="22"/>
    <col min="28" max="28" width="15.42578125" style="22" customWidth="1"/>
    <col min="29" max="29" width="15.85546875" style="22" customWidth="1"/>
    <col min="30" max="16384" width="10.28515625" style="22"/>
  </cols>
  <sheetData>
    <row r="1" spans="2:10" ht="90" customHeight="1">
      <c r="G1" s="419" t="s">
        <v>366</v>
      </c>
      <c r="H1" s="419"/>
    </row>
    <row r="2" spans="2:10">
      <c r="F2" s="273"/>
      <c r="J2" s="111"/>
    </row>
    <row r="3" spans="2:10">
      <c r="B3" s="420" t="s">
        <v>363</v>
      </c>
      <c r="C3" s="421"/>
      <c r="D3" s="421"/>
      <c r="E3" s="421"/>
      <c r="F3" s="421"/>
      <c r="G3" s="421"/>
      <c r="H3" s="421"/>
      <c r="J3" s="111"/>
    </row>
    <row r="4" spans="2:10" ht="32.25" customHeight="1">
      <c r="B4" s="421"/>
      <c r="C4" s="421"/>
      <c r="D4" s="421"/>
      <c r="E4" s="421"/>
      <c r="F4" s="421"/>
      <c r="G4" s="421"/>
      <c r="H4" s="421"/>
      <c r="J4" s="111"/>
    </row>
    <row r="6" spans="2:10" ht="24.75" customHeight="1">
      <c r="B6" s="272"/>
      <c r="C6" s="272"/>
      <c r="D6" s="272"/>
      <c r="E6" s="272"/>
      <c r="F6" s="272"/>
      <c r="G6" s="272"/>
      <c r="H6" s="271"/>
    </row>
    <row r="7" spans="2:10" ht="49.5" customHeight="1">
      <c r="B7" s="269" t="s">
        <v>117</v>
      </c>
      <c r="C7" s="269" t="s">
        <v>349</v>
      </c>
      <c r="D7" s="269" t="s">
        <v>0</v>
      </c>
      <c r="E7" s="270" t="s">
        <v>82</v>
      </c>
      <c r="F7" s="269" t="s">
        <v>348</v>
      </c>
      <c r="G7" s="270" t="s">
        <v>3</v>
      </c>
      <c r="H7" s="269" t="s">
        <v>347</v>
      </c>
    </row>
    <row r="8" spans="2:10">
      <c r="B8" s="266">
        <v>754</v>
      </c>
      <c r="C8" s="415" t="s">
        <v>102</v>
      </c>
      <c r="D8" s="416"/>
      <c r="E8" s="416"/>
      <c r="F8" s="416"/>
      <c r="G8" s="346"/>
      <c r="H8" s="417"/>
    </row>
    <row r="9" spans="2:10" ht="19.5" customHeight="1">
      <c r="B9" s="99"/>
      <c r="C9" s="97">
        <v>75411</v>
      </c>
      <c r="D9" s="418" t="s">
        <v>268</v>
      </c>
      <c r="E9" s="416"/>
      <c r="F9" s="416"/>
      <c r="G9" s="346"/>
      <c r="H9" s="417"/>
    </row>
    <row r="10" spans="2:10" ht="18.75" customHeight="1">
      <c r="B10" s="260"/>
      <c r="C10" s="264"/>
      <c r="D10" s="265"/>
      <c r="E10" s="263" t="s">
        <v>345</v>
      </c>
      <c r="F10" s="261">
        <v>30500</v>
      </c>
      <c r="G10" s="261">
        <v>32794.080000000002</v>
      </c>
      <c r="H10" s="238">
        <f>+G10/F10</f>
        <v>1.0752157377049181</v>
      </c>
    </row>
    <row r="11" spans="2:10" ht="21.75" customHeight="1">
      <c r="B11" s="412" t="s">
        <v>344</v>
      </c>
      <c r="C11" s="413"/>
      <c r="D11" s="413"/>
      <c r="E11" s="414"/>
      <c r="F11" s="50">
        <v>3323</v>
      </c>
      <c r="G11" s="50">
        <v>3323.46</v>
      </c>
      <c r="H11" s="63"/>
    </row>
    <row r="12" spans="2:10">
      <c r="B12" s="260"/>
      <c r="C12" s="260"/>
      <c r="D12" s="91" t="s">
        <v>25</v>
      </c>
      <c r="E12" s="76" t="s">
        <v>26</v>
      </c>
      <c r="F12" s="50">
        <v>100</v>
      </c>
      <c r="G12" s="50">
        <v>44.08</v>
      </c>
      <c r="H12" s="63">
        <f t="shared" ref="H12:H18" si="0">+G12/F12</f>
        <v>0.44079999999999997</v>
      </c>
    </row>
    <row r="13" spans="2:10" ht="31.5">
      <c r="B13" s="260"/>
      <c r="C13" s="260"/>
      <c r="D13" s="91" t="s">
        <v>343</v>
      </c>
      <c r="E13" s="76" t="s">
        <v>342</v>
      </c>
      <c r="F13" s="50">
        <v>30400</v>
      </c>
      <c r="G13" s="50">
        <v>32750</v>
      </c>
      <c r="H13" s="63">
        <f t="shared" si="0"/>
        <v>1.0773026315789473</v>
      </c>
    </row>
    <row r="14" spans="2:10">
      <c r="B14" s="260"/>
      <c r="C14" s="260"/>
      <c r="D14" s="264"/>
      <c r="E14" s="263" t="s">
        <v>116</v>
      </c>
      <c r="F14" s="261">
        <f>SUM(F15:F18)</f>
        <v>33823</v>
      </c>
      <c r="G14" s="261">
        <v>31132.12</v>
      </c>
      <c r="H14" s="238">
        <f t="shared" si="0"/>
        <v>0.92044230257517068</v>
      </c>
    </row>
    <row r="15" spans="2:10">
      <c r="B15" s="264"/>
      <c r="C15" s="264"/>
      <c r="D15" s="268" t="s">
        <v>203</v>
      </c>
      <c r="E15" s="264" t="s">
        <v>202</v>
      </c>
      <c r="F15" s="50">
        <v>2674</v>
      </c>
      <c r="G15" s="50">
        <v>1138.96</v>
      </c>
      <c r="H15" s="63">
        <f t="shared" si="0"/>
        <v>0.42593866866118174</v>
      </c>
    </row>
    <row r="16" spans="2:10">
      <c r="B16" s="264"/>
      <c r="C16" s="264"/>
      <c r="D16" s="267" t="s">
        <v>201</v>
      </c>
      <c r="E16" s="262" t="s">
        <v>200</v>
      </c>
      <c r="F16" s="50">
        <v>1906</v>
      </c>
      <c r="G16" s="50">
        <v>1905.42</v>
      </c>
      <c r="H16" s="63">
        <f t="shared" si="0"/>
        <v>0.9996956977964323</v>
      </c>
    </row>
    <row r="17" spans="2:8">
      <c r="B17" s="264"/>
      <c r="C17" s="264"/>
      <c r="D17" s="91" t="s">
        <v>187</v>
      </c>
      <c r="E17" s="76" t="s">
        <v>186</v>
      </c>
      <c r="F17" s="50">
        <v>3743</v>
      </c>
      <c r="G17" s="50">
        <v>2871.71</v>
      </c>
      <c r="H17" s="63">
        <f t="shared" si="0"/>
        <v>0.76722148009617952</v>
      </c>
    </row>
    <row r="18" spans="2:8" ht="31.5">
      <c r="B18" s="264"/>
      <c r="C18" s="264"/>
      <c r="D18" s="91" t="s">
        <v>137</v>
      </c>
      <c r="E18" s="76" t="s">
        <v>136</v>
      </c>
      <c r="F18" s="50">
        <v>25500</v>
      </c>
      <c r="G18" s="50">
        <v>25216.03</v>
      </c>
      <c r="H18" s="63">
        <f t="shared" si="0"/>
        <v>0.98886392156862746</v>
      </c>
    </row>
    <row r="19" spans="2:8">
      <c r="B19" s="412" t="s">
        <v>340</v>
      </c>
      <c r="C19" s="413"/>
      <c r="D19" s="413"/>
      <c r="E19" s="414"/>
      <c r="F19" s="50">
        <v>0</v>
      </c>
      <c r="G19" s="50">
        <v>4985.42</v>
      </c>
      <c r="H19" s="63"/>
    </row>
    <row r="20" spans="2:8">
      <c r="B20" s="266">
        <v>852</v>
      </c>
      <c r="C20" s="415" t="s">
        <v>97</v>
      </c>
      <c r="D20" s="416"/>
      <c r="E20" s="416"/>
      <c r="F20" s="416"/>
      <c r="G20" s="346"/>
      <c r="H20" s="417"/>
    </row>
    <row r="21" spans="2:8">
      <c r="B21" s="99"/>
      <c r="C21" s="97">
        <v>85202</v>
      </c>
      <c r="D21" s="418" t="s">
        <v>263</v>
      </c>
      <c r="E21" s="416"/>
      <c r="F21" s="416"/>
      <c r="G21" s="346"/>
      <c r="H21" s="417"/>
    </row>
    <row r="22" spans="2:8" ht="18.75" customHeight="1">
      <c r="B22" s="260"/>
      <c r="C22" s="264"/>
      <c r="D22" s="265"/>
      <c r="E22" s="263" t="s">
        <v>345</v>
      </c>
      <c r="F22" s="261">
        <v>90050</v>
      </c>
      <c r="G22" s="261">
        <v>75384.3</v>
      </c>
      <c r="H22" s="238">
        <f>+G22/F22</f>
        <v>0.8371382565241533</v>
      </c>
    </row>
    <row r="23" spans="2:8" ht="18.75" customHeight="1">
      <c r="B23" s="412" t="s">
        <v>344</v>
      </c>
      <c r="C23" s="413"/>
      <c r="D23" s="413"/>
      <c r="E23" s="414"/>
      <c r="F23" s="50">
        <v>58192</v>
      </c>
      <c r="G23" s="50">
        <v>58192.04</v>
      </c>
      <c r="H23" s="238">
        <f>+G23/F23</f>
        <v>1.0000006873797085</v>
      </c>
    </row>
    <row r="24" spans="2:8" ht="78.75">
      <c r="B24" s="260"/>
      <c r="C24" s="260"/>
      <c r="D24" s="91" t="s">
        <v>17</v>
      </c>
      <c r="E24" s="76" t="s">
        <v>18</v>
      </c>
      <c r="F24" s="50">
        <v>26000</v>
      </c>
      <c r="G24" s="50">
        <v>6930.09</v>
      </c>
      <c r="H24" s="63">
        <f t="shared" ref="H24:H39" si="1">+G24/F24</f>
        <v>0.26654192307692309</v>
      </c>
    </row>
    <row r="25" spans="2:8">
      <c r="B25" s="260"/>
      <c r="C25" s="260"/>
      <c r="D25" s="91" t="s">
        <v>19</v>
      </c>
      <c r="E25" s="76" t="s">
        <v>20</v>
      </c>
      <c r="F25" s="50">
        <v>62000</v>
      </c>
      <c r="G25" s="50">
        <v>68314.28</v>
      </c>
      <c r="H25" s="63">
        <f t="shared" si="1"/>
        <v>1.1018432258064517</v>
      </c>
    </row>
    <row r="26" spans="2:8">
      <c r="B26" s="260"/>
      <c r="C26" s="260"/>
      <c r="D26" s="91" t="s">
        <v>25</v>
      </c>
      <c r="E26" s="76" t="s">
        <v>26</v>
      </c>
      <c r="F26" s="50">
        <v>50</v>
      </c>
      <c r="G26" s="50">
        <v>139.93</v>
      </c>
      <c r="H26" s="63">
        <f t="shared" si="1"/>
        <v>2.7986</v>
      </c>
    </row>
    <row r="27" spans="2:8" ht="31.5">
      <c r="B27" s="260"/>
      <c r="C27" s="260"/>
      <c r="D27" s="91" t="s">
        <v>343</v>
      </c>
      <c r="E27" s="76" t="s">
        <v>342</v>
      </c>
      <c r="F27" s="50">
        <v>2000</v>
      </c>
      <c r="G27" s="50">
        <v>0</v>
      </c>
      <c r="H27" s="63">
        <f t="shared" si="1"/>
        <v>0</v>
      </c>
    </row>
    <row r="28" spans="2:8">
      <c r="B28" s="260"/>
      <c r="C28" s="260"/>
      <c r="D28" s="264"/>
      <c r="E28" s="263" t="s">
        <v>116</v>
      </c>
      <c r="F28" s="261">
        <f>SUM(F29:F39)</f>
        <v>148242</v>
      </c>
      <c r="G28" s="261">
        <f>+G29+G30+G31+G32+G33+G34+G35+G36+G37+G38</f>
        <v>91939.200000000012</v>
      </c>
      <c r="H28" s="238">
        <f t="shared" si="1"/>
        <v>0.62019670538713734</v>
      </c>
    </row>
    <row r="29" spans="2:8">
      <c r="B29" s="260"/>
      <c r="C29" s="260"/>
      <c r="D29" s="91" t="s">
        <v>215</v>
      </c>
      <c r="E29" s="102" t="s">
        <v>214</v>
      </c>
      <c r="F29" s="256">
        <v>3000</v>
      </c>
      <c r="G29" s="256">
        <v>1664.8</v>
      </c>
      <c r="H29" s="63">
        <f t="shared" si="1"/>
        <v>0.55493333333333328</v>
      </c>
    </row>
    <row r="30" spans="2:8">
      <c r="B30" s="260"/>
      <c r="C30" s="260"/>
      <c r="D30" s="91" t="s">
        <v>213</v>
      </c>
      <c r="E30" s="102" t="s">
        <v>212</v>
      </c>
      <c r="F30" s="256">
        <v>400</v>
      </c>
      <c r="G30" s="256">
        <v>259.77999999999997</v>
      </c>
      <c r="H30" s="63">
        <f t="shared" si="1"/>
        <v>0.64944999999999997</v>
      </c>
    </row>
    <row r="31" spans="2:8">
      <c r="B31" s="260"/>
      <c r="C31" s="260"/>
      <c r="D31" s="91" t="s">
        <v>207</v>
      </c>
      <c r="E31" s="76" t="s">
        <v>206</v>
      </c>
      <c r="F31" s="256">
        <v>19192</v>
      </c>
      <c r="G31" s="256">
        <v>13322.32</v>
      </c>
      <c r="H31" s="63">
        <f t="shared" si="1"/>
        <v>0.69416006669445596</v>
      </c>
    </row>
    <row r="32" spans="2:8">
      <c r="B32" s="260"/>
      <c r="C32" s="260"/>
      <c r="D32" s="91" t="s">
        <v>203</v>
      </c>
      <c r="E32" s="76" t="s">
        <v>202</v>
      </c>
      <c r="F32" s="256">
        <v>25650</v>
      </c>
      <c r="G32" s="256">
        <v>27401.06</v>
      </c>
      <c r="H32" s="63">
        <f t="shared" si="1"/>
        <v>1.0682674463937623</v>
      </c>
    </row>
    <row r="33" spans="2:8">
      <c r="B33" s="260"/>
      <c r="C33" s="260"/>
      <c r="D33" s="91" t="s">
        <v>201</v>
      </c>
      <c r="E33" s="76" t="s">
        <v>200</v>
      </c>
      <c r="F33" s="256">
        <v>27000</v>
      </c>
      <c r="G33" s="256">
        <v>25397.59</v>
      </c>
      <c r="H33" s="63">
        <f t="shared" si="1"/>
        <v>0.94065148148148148</v>
      </c>
    </row>
    <row r="34" spans="2:8">
      <c r="B34" s="260"/>
      <c r="C34" s="260"/>
      <c r="D34" s="91" t="s">
        <v>199</v>
      </c>
      <c r="E34" s="76" t="s">
        <v>198</v>
      </c>
      <c r="F34" s="256">
        <v>2000</v>
      </c>
      <c r="G34" s="256">
        <v>1991.07</v>
      </c>
      <c r="H34" s="63">
        <f t="shared" si="1"/>
        <v>0.99553499999999995</v>
      </c>
    </row>
    <row r="35" spans="2:8">
      <c r="B35" s="260"/>
      <c r="C35" s="260"/>
      <c r="D35" s="91" t="s">
        <v>193</v>
      </c>
      <c r="E35" s="76" t="s">
        <v>192</v>
      </c>
      <c r="F35" s="256">
        <v>3000</v>
      </c>
      <c r="G35" s="256">
        <v>1250.3499999999999</v>
      </c>
      <c r="H35" s="63">
        <f t="shared" si="1"/>
        <v>0.41678333333333328</v>
      </c>
    </row>
    <row r="36" spans="2:8">
      <c r="B36" s="260"/>
      <c r="C36" s="260"/>
      <c r="D36" s="91" t="s">
        <v>191</v>
      </c>
      <c r="E36" s="76" t="s">
        <v>190</v>
      </c>
      <c r="F36" s="256">
        <v>4000</v>
      </c>
      <c r="G36" s="256">
        <v>3948</v>
      </c>
      <c r="H36" s="63">
        <f t="shared" si="1"/>
        <v>0.98699999999999999</v>
      </c>
    </row>
    <row r="37" spans="2:8">
      <c r="B37" s="260"/>
      <c r="C37" s="260"/>
      <c r="D37" s="91" t="s">
        <v>187</v>
      </c>
      <c r="E37" s="76" t="s">
        <v>186</v>
      </c>
      <c r="F37" s="256">
        <v>7000</v>
      </c>
      <c r="G37" s="256">
        <v>5690.53</v>
      </c>
      <c r="H37" s="63">
        <f t="shared" si="1"/>
        <v>0.81293285714285712</v>
      </c>
    </row>
    <row r="38" spans="2:8">
      <c r="B38" s="260"/>
      <c r="C38" s="260"/>
      <c r="D38" s="91" t="s">
        <v>157</v>
      </c>
      <c r="E38" s="76" t="s">
        <v>341</v>
      </c>
      <c r="F38" s="256">
        <v>12000</v>
      </c>
      <c r="G38" s="256">
        <v>11013.7</v>
      </c>
      <c r="H38" s="63">
        <f t="shared" si="1"/>
        <v>0.91780833333333345</v>
      </c>
    </row>
    <row r="39" spans="2:8">
      <c r="B39" s="259"/>
      <c r="C39" s="258"/>
      <c r="D39" s="257" t="s">
        <v>137</v>
      </c>
      <c r="E39" s="76" t="s">
        <v>138</v>
      </c>
      <c r="F39" s="256">
        <v>45000</v>
      </c>
      <c r="G39" s="256">
        <v>0</v>
      </c>
      <c r="H39" s="63">
        <f t="shared" si="1"/>
        <v>0</v>
      </c>
    </row>
    <row r="40" spans="2:8">
      <c r="B40" s="412" t="s">
        <v>340</v>
      </c>
      <c r="C40" s="413"/>
      <c r="D40" s="413"/>
      <c r="E40" s="414"/>
      <c r="F40" s="50">
        <v>0</v>
      </c>
      <c r="G40" s="50">
        <v>41637.14</v>
      </c>
      <c r="H40" s="63"/>
    </row>
    <row r="41" spans="2:8">
      <c r="B41" s="255">
        <v>801</v>
      </c>
      <c r="C41" s="401" t="s">
        <v>99</v>
      </c>
      <c r="D41" s="402"/>
      <c r="E41" s="402"/>
      <c r="F41" s="402"/>
      <c r="G41" s="403"/>
      <c r="H41" s="404"/>
    </row>
    <row r="42" spans="2:8">
      <c r="B42" s="254"/>
      <c r="C42" s="253">
        <v>80148</v>
      </c>
      <c r="D42" s="405" t="s">
        <v>346</v>
      </c>
      <c r="E42" s="402"/>
      <c r="F42" s="402"/>
      <c r="G42" s="403"/>
      <c r="H42" s="404"/>
    </row>
    <row r="43" spans="2:8">
      <c r="B43" s="244"/>
      <c r="C43" s="250"/>
      <c r="D43" s="252"/>
      <c r="E43" s="249" t="s">
        <v>345</v>
      </c>
      <c r="F43" s="248">
        <v>252600</v>
      </c>
      <c r="G43" s="248">
        <f>+G45+G46+G47</f>
        <v>257793.81999999998</v>
      </c>
      <c r="H43" s="251">
        <f>+G43/F43</f>
        <v>1.02056144101346</v>
      </c>
    </row>
    <row r="44" spans="2:8">
      <c r="B44" s="406" t="s">
        <v>344</v>
      </c>
      <c r="C44" s="407"/>
      <c r="D44" s="407"/>
      <c r="E44" s="408"/>
      <c r="F44" s="240">
        <v>3060</v>
      </c>
      <c r="G44" s="240">
        <v>3059</v>
      </c>
      <c r="H44" s="239"/>
    </row>
    <row r="45" spans="2:8">
      <c r="B45" s="244"/>
      <c r="C45" s="244"/>
      <c r="D45" s="243" t="s">
        <v>19</v>
      </c>
      <c r="E45" s="242" t="s">
        <v>20</v>
      </c>
      <c r="F45" s="240">
        <v>242370</v>
      </c>
      <c r="G45" s="240">
        <v>250621.05</v>
      </c>
      <c r="H45" s="239">
        <f>+G45/F45</f>
        <v>1.0340431984156455</v>
      </c>
    </row>
    <row r="46" spans="2:8">
      <c r="B46" s="244"/>
      <c r="C46" s="244"/>
      <c r="D46" s="243" t="s">
        <v>25</v>
      </c>
      <c r="E46" s="242" t="s">
        <v>26</v>
      </c>
      <c r="F46" s="240">
        <v>230</v>
      </c>
      <c r="G46" s="240">
        <v>125.97</v>
      </c>
      <c r="H46" s="239">
        <f>+G46/F46</f>
        <v>0.54769565217391303</v>
      </c>
    </row>
    <row r="47" spans="2:8" ht="25.5">
      <c r="B47" s="244"/>
      <c r="C47" s="244"/>
      <c r="D47" s="243" t="s">
        <v>343</v>
      </c>
      <c r="E47" s="242" t="s">
        <v>342</v>
      </c>
      <c r="F47" s="240">
        <v>10000</v>
      </c>
      <c r="G47" s="240">
        <v>7046.8</v>
      </c>
      <c r="H47" s="239">
        <f>+G47/F47</f>
        <v>0.70467999999999997</v>
      </c>
    </row>
    <row r="48" spans="2:8">
      <c r="B48" s="244"/>
      <c r="C48" s="244"/>
      <c r="D48" s="250"/>
      <c r="E48" s="249" t="s">
        <v>116</v>
      </c>
      <c r="F48" s="248">
        <f>SUM(F49:F57)</f>
        <v>252600</v>
      </c>
      <c r="G48" s="248">
        <f>+G49+G50+G51+G52+G53+G54+G55+G56+G57</f>
        <v>250042.32</v>
      </c>
      <c r="H48" s="239">
        <f>+G48/F48</f>
        <v>0.98987458432304043</v>
      </c>
    </row>
    <row r="49" spans="2:8">
      <c r="B49" s="244"/>
      <c r="C49" s="244"/>
      <c r="D49" s="247">
        <v>4170</v>
      </c>
      <c r="E49" s="246" t="s">
        <v>206</v>
      </c>
      <c r="F49" s="241">
        <v>9100</v>
      </c>
      <c r="G49" s="241">
        <v>9344.11</v>
      </c>
      <c r="H49" s="245">
        <v>0.61</v>
      </c>
    </row>
    <row r="50" spans="2:8">
      <c r="B50" s="244"/>
      <c r="C50" s="244"/>
      <c r="D50" s="243" t="s">
        <v>203</v>
      </c>
      <c r="E50" s="242" t="s">
        <v>202</v>
      </c>
      <c r="F50" s="241">
        <v>18500</v>
      </c>
      <c r="G50" s="241">
        <v>17677.34</v>
      </c>
      <c r="H50" s="239">
        <f>+G50/F50</f>
        <v>0.95553189189189192</v>
      </c>
    </row>
    <row r="51" spans="2:8">
      <c r="B51" s="244"/>
      <c r="C51" s="244"/>
      <c r="D51" s="243" t="s">
        <v>201</v>
      </c>
      <c r="E51" s="242" t="s">
        <v>200</v>
      </c>
      <c r="F51" s="241">
        <v>201400</v>
      </c>
      <c r="G51" s="241">
        <v>203521.24</v>
      </c>
      <c r="H51" s="239">
        <f>+G51/F51</f>
        <v>1.0105324726911618</v>
      </c>
    </row>
    <row r="52" spans="2:8">
      <c r="B52" s="244"/>
      <c r="C52" s="244"/>
      <c r="D52" s="243" t="s">
        <v>193</v>
      </c>
      <c r="E52" s="242" t="s">
        <v>192</v>
      </c>
      <c r="F52" s="241">
        <v>3500</v>
      </c>
      <c r="G52" s="241">
        <v>3500</v>
      </c>
      <c r="H52" s="239">
        <f>+G52/F52</f>
        <v>1</v>
      </c>
    </row>
    <row r="53" spans="2:8">
      <c r="B53" s="244"/>
      <c r="C53" s="244"/>
      <c r="D53" s="243" t="s">
        <v>191</v>
      </c>
      <c r="E53" s="242" t="s">
        <v>190</v>
      </c>
      <c r="F53" s="241">
        <v>4000</v>
      </c>
      <c r="G53" s="241">
        <v>0</v>
      </c>
      <c r="H53" s="239">
        <f>+G53/F53</f>
        <v>0</v>
      </c>
    </row>
    <row r="54" spans="2:8">
      <c r="B54" s="244"/>
      <c r="C54" s="244"/>
      <c r="D54" s="243" t="s">
        <v>187</v>
      </c>
      <c r="E54" s="242" t="s">
        <v>186</v>
      </c>
      <c r="F54" s="241">
        <v>8000</v>
      </c>
      <c r="G54" s="241">
        <v>8946.6299999999992</v>
      </c>
      <c r="H54" s="239">
        <f>+G54/F54</f>
        <v>1.1183287499999999</v>
      </c>
    </row>
    <row r="55" spans="2:8">
      <c r="B55" s="244"/>
      <c r="C55" s="244"/>
      <c r="D55" s="243" t="s">
        <v>169</v>
      </c>
      <c r="E55" s="242" t="s">
        <v>168</v>
      </c>
      <c r="F55" s="241">
        <v>100</v>
      </c>
      <c r="G55" s="241">
        <v>80</v>
      </c>
      <c r="H55" s="239">
        <v>0</v>
      </c>
    </row>
    <row r="56" spans="2:8">
      <c r="B56" s="244"/>
      <c r="C56" s="244"/>
      <c r="D56" s="243" t="s">
        <v>157</v>
      </c>
      <c r="E56" s="242" t="s">
        <v>341</v>
      </c>
      <c r="F56" s="241">
        <v>6000</v>
      </c>
      <c r="G56" s="241">
        <v>5326</v>
      </c>
      <c r="H56" s="239"/>
    </row>
    <row r="57" spans="2:8" ht="25.5">
      <c r="B57" s="244"/>
      <c r="C57" s="244"/>
      <c r="D57" s="243" t="s">
        <v>143</v>
      </c>
      <c r="E57" s="242" t="s">
        <v>364</v>
      </c>
      <c r="F57" s="241">
        <v>2000</v>
      </c>
      <c r="G57" s="241">
        <v>1647</v>
      </c>
      <c r="H57" s="239">
        <f>+G57/F57</f>
        <v>0.82350000000000001</v>
      </c>
    </row>
    <row r="58" spans="2:8">
      <c r="B58" s="406" t="s">
        <v>340</v>
      </c>
      <c r="C58" s="407"/>
      <c r="D58" s="407"/>
      <c r="E58" s="408"/>
      <c r="F58" s="240">
        <v>3060</v>
      </c>
      <c r="G58" s="240">
        <v>10810.5</v>
      </c>
      <c r="H58" s="239"/>
    </row>
    <row r="59" spans="2:8" ht="17.25" customHeight="1">
      <c r="B59" s="406" t="s">
        <v>365</v>
      </c>
      <c r="C59" s="407"/>
      <c r="D59" s="407"/>
      <c r="E59" s="408"/>
      <c r="F59" s="240">
        <v>64575</v>
      </c>
      <c r="G59" s="240">
        <f>+G11+G23+G44</f>
        <v>64574.5</v>
      </c>
      <c r="H59" s="239"/>
    </row>
    <row r="60" spans="2:8">
      <c r="B60" s="409" t="s">
        <v>339</v>
      </c>
      <c r="C60" s="410"/>
      <c r="D60" s="410"/>
      <c r="E60" s="411"/>
      <c r="F60" s="240">
        <v>3060</v>
      </c>
      <c r="G60" s="241">
        <f>+G58+G40+G19</f>
        <v>57433.06</v>
      </c>
      <c r="H60" s="239"/>
    </row>
    <row r="61" spans="2:8">
      <c r="B61" s="398" t="s">
        <v>53</v>
      </c>
      <c r="C61" s="399"/>
      <c r="D61" s="399"/>
      <c r="E61" s="400"/>
      <c r="F61" s="43">
        <v>373150</v>
      </c>
      <c r="G61" s="43">
        <f>+G43+G22+G10</f>
        <v>365972.2</v>
      </c>
      <c r="H61" s="238">
        <f>+G61/F61</f>
        <v>0.9807643038992363</v>
      </c>
    </row>
    <row r="62" spans="2:8">
      <c r="B62" s="398" t="s">
        <v>338</v>
      </c>
      <c r="C62" s="399"/>
      <c r="D62" s="399"/>
      <c r="E62" s="400"/>
      <c r="F62" s="43">
        <v>434665</v>
      </c>
      <c r="G62" s="43">
        <f>+G48+G28+G14</f>
        <v>373113.64</v>
      </c>
      <c r="H62" s="238">
        <f>+G62/F62</f>
        <v>0.85839356745999795</v>
      </c>
    </row>
  </sheetData>
  <mergeCells count="18">
    <mergeCell ref="G1:H1"/>
    <mergeCell ref="B3:H4"/>
    <mergeCell ref="C8:H8"/>
    <mergeCell ref="D9:H9"/>
    <mergeCell ref="B11:E11"/>
    <mergeCell ref="B19:E19"/>
    <mergeCell ref="C20:H20"/>
    <mergeCell ref="D21:H21"/>
    <mergeCell ref="B23:E23"/>
    <mergeCell ref="B40:E40"/>
    <mergeCell ref="B61:E61"/>
    <mergeCell ref="B62:E62"/>
    <mergeCell ref="C41:H41"/>
    <mergeCell ref="D42:H42"/>
    <mergeCell ref="B44:E44"/>
    <mergeCell ref="B58:E58"/>
    <mergeCell ref="B60:E60"/>
    <mergeCell ref="B59:E59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5:G60"/>
  <sheetViews>
    <sheetView topLeftCell="A58" zoomScale="95" workbookViewId="0">
      <selection activeCell="H107" sqref="H107"/>
    </sheetView>
  </sheetViews>
  <sheetFormatPr defaultColWidth="10.28515625" defaultRowHeight="15.75"/>
  <cols>
    <col min="1" max="2" width="6" style="22" customWidth="1"/>
    <col min="3" max="3" width="28.7109375" style="22" customWidth="1"/>
    <col min="4" max="4" width="15.42578125" style="22" bestFit="1" customWidth="1"/>
    <col min="5" max="5" width="22.140625" style="22" customWidth="1"/>
    <col min="6" max="6" width="15.42578125" style="22" customWidth="1"/>
    <col min="7" max="7" width="13" style="22" bestFit="1" customWidth="1"/>
    <col min="8" max="8" width="12.7109375" style="22" bestFit="1" customWidth="1"/>
    <col min="9" max="16384" width="10.28515625" style="22"/>
  </cols>
  <sheetData>
    <row r="5" spans="2:7">
      <c r="C5" s="22">
        <v>2007</v>
      </c>
    </row>
    <row r="6" spans="2:7">
      <c r="B6" s="309" t="s">
        <v>79</v>
      </c>
      <c r="C6" s="307" t="s">
        <v>398</v>
      </c>
      <c r="D6" s="306">
        <v>51558649</v>
      </c>
      <c r="E6" s="307" t="s">
        <v>397</v>
      </c>
      <c r="F6" s="306">
        <v>52693997.960000001</v>
      </c>
      <c r="G6" s="308">
        <f>+F6/D6</f>
        <v>1.0220205335481154</v>
      </c>
    </row>
    <row r="7" spans="2:7">
      <c r="B7" s="309" t="s">
        <v>72</v>
      </c>
      <c r="C7" s="307" t="s">
        <v>396</v>
      </c>
      <c r="D7" s="306">
        <v>52858649</v>
      </c>
      <c r="E7" s="307" t="s">
        <v>395</v>
      </c>
      <c r="F7" s="306">
        <v>50348661.689999998</v>
      </c>
      <c r="G7" s="308">
        <f>+F7/D7</f>
        <v>0.95251510665737971</v>
      </c>
    </row>
    <row r="8" spans="2:7">
      <c r="B8" s="309" t="s">
        <v>70</v>
      </c>
      <c r="C8" s="307" t="s">
        <v>394</v>
      </c>
      <c r="D8" s="306">
        <f>+D7-D6</f>
        <v>1300000</v>
      </c>
      <c r="E8" s="307" t="s">
        <v>399</v>
      </c>
      <c r="F8" s="306">
        <f>+F6-F7</f>
        <v>2345336.2700000033</v>
      </c>
      <c r="G8" s="308"/>
    </row>
    <row r="9" spans="2:7" ht="22.5" customHeight="1">
      <c r="C9" s="22">
        <v>2008</v>
      </c>
      <c r="D9" s="60"/>
      <c r="F9" s="60"/>
    </row>
    <row r="10" spans="2:7" ht="23.25" customHeight="1">
      <c r="B10" s="309" t="s">
        <v>79</v>
      </c>
      <c r="C10" s="307" t="s">
        <v>398</v>
      </c>
      <c r="D10" s="306">
        <v>58500949</v>
      </c>
      <c r="E10" s="307" t="s">
        <v>397</v>
      </c>
      <c r="F10" s="306">
        <v>60404616.799999997</v>
      </c>
      <c r="G10" s="308">
        <f>+F10/D10</f>
        <v>1.0325408020304081</v>
      </c>
    </row>
    <row r="11" spans="2:7">
      <c r="B11" s="309" t="s">
        <v>72</v>
      </c>
      <c r="C11" s="307" t="s">
        <v>396</v>
      </c>
      <c r="D11" s="306">
        <v>69500949</v>
      </c>
      <c r="E11" s="307" t="s">
        <v>395</v>
      </c>
      <c r="F11" s="306">
        <v>64240259.43</v>
      </c>
      <c r="G11" s="308">
        <f>+F11/D11</f>
        <v>0.92430765844650553</v>
      </c>
    </row>
    <row r="12" spans="2:7">
      <c r="B12" s="309" t="s">
        <v>70</v>
      </c>
      <c r="C12" s="307" t="s">
        <v>394</v>
      </c>
      <c r="D12" s="306">
        <f>+D11-D10</f>
        <v>11000000</v>
      </c>
      <c r="E12" s="307" t="s">
        <v>393</v>
      </c>
      <c r="F12" s="306">
        <f>+F10-F11</f>
        <v>-3835642.6300000027</v>
      </c>
      <c r="G12" s="308"/>
    </row>
    <row r="14" spans="2:7" ht="12.75" customHeight="1"/>
    <row r="15" spans="2:7">
      <c r="C15" s="307" t="s">
        <v>392</v>
      </c>
      <c r="D15" s="306">
        <v>51558649</v>
      </c>
    </row>
    <row r="16" spans="2:7">
      <c r="C16" s="307" t="s">
        <v>391</v>
      </c>
      <c r="D16" s="306">
        <v>58500949</v>
      </c>
    </row>
    <row r="17" spans="3:4" ht="15.75" customHeight="1">
      <c r="C17" s="307" t="s">
        <v>390</v>
      </c>
      <c r="D17" s="306">
        <v>52693997.960000001</v>
      </c>
    </row>
    <row r="18" spans="3:4" ht="18.75" customHeight="1">
      <c r="C18" s="307" t="s">
        <v>389</v>
      </c>
      <c r="D18" s="306">
        <v>60404616.799999997</v>
      </c>
    </row>
    <row r="21" spans="3:4" ht="13.5" customHeight="1"/>
    <row r="22" spans="3:4" ht="15.75" customHeight="1"/>
    <row r="23" spans="3:4" ht="19.5" customHeight="1"/>
    <row r="24" spans="3:4" ht="18.75" customHeight="1"/>
    <row r="57" spans="3:4">
      <c r="C57" s="307" t="s">
        <v>400</v>
      </c>
      <c r="D57" s="306">
        <v>52858649</v>
      </c>
    </row>
    <row r="58" spans="3:4">
      <c r="C58" s="307" t="s">
        <v>401</v>
      </c>
      <c r="D58" s="306">
        <v>69500949</v>
      </c>
    </row>
    <row r="59" spans="3:4">
      <c r="C59" s="307" t="s">
        <v>402</v>
      </c>
      <c r="D59" s="306">
        <v>50348661.689999998</v>
      </c>
    </row>
    <row r="60" spans="3:4">
      <c r="C60" s="307" t="s">
        <v>403</v>
      </c>
      <c r="D60" s="306">
        <v>64240259.43</v>
      </c>
    </row>
  </sheetData>
  <pageMargins left="0.59055118110236227" right="0.59055118110236227" top="0.98425196850393704" bottom="0.98425196850393704" header="0.51181102362204722" footer="0.51181102362204722"/>
  <pageSetup paperSize="9" scale="84" firstPageNumber="3" orientation="landscape" useFirstPageNumber="1" horizontalDpi="300" verticalDpi="300" r:id="rId1"/>
  <headerFooter alignWithMargins="0"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J121"/>
  <sheetViews>
    <sheetView topLeftCell="A50" zoomScale="90" zoomScaleNormal="90" workbookViewId="0">
      <selection activeCell="M64" sqref="L63:M64"/>
    </sheetView>
  </sheetViews>
  <sheetFormatPr defaultColWidth="10.28515625" defaultRowHeight="15.75"/>
  <cols>
    <col min="1" max="1" width="10.28515625" style="22"/>
    <col min="2" max="2" width="5.7109375" style="22" customWidth="1"/>
    <col min="3" max="3" width="8" style="22" customWidth="1"/>
    <col min="4" max="4" width="8.140625" style="22" customWidth="1"/>
    <col min="5" max="5" width="42.28515625" style="22" customWidth="1"/>
    <col min="6" max="6" width="13.28515625" style="22" customWidth="1"/>
    <col min="7" max="8" width="13.42578125" style="22" customWidth="1"/>
    <col min="9" max="9" width="13.85546875" style="22" customWidth="1"/>
    <col min="10" max="10" width="12.7109375" style="22" bestFit="1" customWidth="1"/>
    <col min="11" max="11" width="14.42578125" style="22" customWidth="1"/>
    <col min="12" max="25" width="9.140625" style="22"/>
    <col min="26" max="26" width="56.28515625" style="22" customWidth="1"/>
    <col min="27" max="27" width="9.140625" style="22"/>
    <col min="28" max="28" width="15.42578125" style="22" customWidth="1"/>
    <col min="29" max="29" width="15.85546875" style="22" customWidth="1"/>
    <col min="30" max="16384" width="10.28515625" style="22"/>
  </cols>
  <sheetData>
    <row r="1" spans="2:10" ht="90" customHeight="1">
      <c r="G1" s="419" t="s">
        <v>407</v>
      </c>
      <c r="H1" s="419"/>
    </row>
    <row r="2" spans="2:10">
      <c r="F2" s="273"/>
      <c r="J2" s="111"/>
    </row>
    <row r="3" spans="2:10">
      <c r="B3" s="427" t="s">
        <v>404</v>
      </c>
      <c r="C3" s="428"/>
      <c r="D3" s="428"/>
      <c r="E3" s="428"/>
      <c r="F3" s="428"/>
      <c r="G3" s="428"/>
      <c r="H3" s="428"/>
      <c r="J3" s="111"/>
    </row>
    <row r="4" spans="2:10" ht="32.25" customHeight="1">
      <c r="B4" s="428"/>
      <c r="C4" s="428"/>
      <c r="D4" s="428"/>
      <c r="E4" s="428"/>
      <c r="F4" s="428"/>
      <c r="G4" s="428"/>
      <c r="H4" s="428"/>
      <c r="J4" s="111"/>
    </row>
    <row r="6" spans="2:10" ht="24.75" customHeight="1">
      <c r="B6" s="272"/>
      <c r="C6" s="272"/>
      <c r="D6" s="272"/>
      <c r="E6" s="272"/>
      <c r="F6" s="272"/>
      <c r="G6" s="272"/>
      <c r="H6" s="271"/>
    </row>
    <row r="7" spans="2:10" ht="49.5" customHeight="1">
      <c r="B7" s="269" t="s">
        <v>117</v>
      </c>
      <c r="C7" s="269" t="s">
        <v>349</v>
      </c>
      <c r="D7" s="269" t="s">
        <v>0</v>
      </c>
      <c r="E7" s="270" t="s">
        <v>82</v>
      </c>
      <c r="F7" s="269" t="s">
        <v>348</v>
      </c>
      <c r="G7" s="270" t="s">
        <v>3</v>
      </c>
      <c r="H7" s="269" t="s">
        <v>347</v>
      </c>
    </row>
    <row r="8" spans="2:10">
      <c r="B8" s="266">
        <v>754</v>
      </c>
      <c r="C8" s="415" t="s">
        <v>102</v>
      </c>
      <c r="D8" s="416"/>
      <c r="E8" s="416"/>
      <c r="F8" s="416"/>
      <c r="G8" s="346"/>
      <c r="H8" s="417"/>
    </row>
    <row r="9" spans="2:10" ht="19.5" customHeight="1">
      <c r="B9" s="99"/>
      <c r="C9" s="97">
        <v>75411</v>
      </c>
      <c r="D9" s="418" t="s">
        <v>268</v>
      </c>
      <c r="E9" s="416"/>
      <c r="F9" s="416"/>
      <c r="G9" s="346"/>
      <c r="H9" s="417"/>
    </row>
    <row r="10" spans="2:10" ht="18.75" customHeight="1">
      <c r="B10" s="260"/>
      <c r="C10" s="264"/>
      <c r="D10" s="265"/>
      <c r="E10" s="263" t="s">
        <v>345</v>
      </c>
      <c r="F10" s="261">
        <v>30500</v>
      </c>
      <c r="G10" s="261">
        <v>32794.080000000002</v>
      </c>
      <c r="H10" s="238">
        <f>+G10/F10</f>
        <v>1.0752157377049181</v>
      </c>
    </row>
    <row r="11" spans="2:10" ht="21.75" customHeight="1">
      <c r="B11" s="412" t="s">
        <v>344</v>
      </c>
      <c r="C11" s="413"/>
      <c r="D11" s="413"/>
      <c r="E11" s="414"/>
      <c r="F11" s="50">
        <v>3323</v>
      </c>
      <c r="G11" s="50">
        <v>3323.46</v>
      </c>
      <c r="H11" s="63"/>
    </row>
    <row r="12" spans="2:10">
      <c r="B12" s="260"/>
      <c r="C12" s="260"/>
      <c r="D12" s="91" t="s">
        <v>25</v>
      </c>
      <c r="E12" s="76" t="s">
        <v>26</v>
      </c>
      <c r="F12" s="50">
        <v>100</v>
      </c>
      <c r="G12" s="50">
        <v>44.08</v>
      </c>
      <c r="H12" s="63">
        <f t="shared" ref="H12:H18" si="0">+G12/F12</f>
        <v>0.44079999999999997</v>
      </c>
    </row>
    <row r="13" spans="2:10" ht="31.5">
      <c r="B13" s="260"/>
      <c r="C13" s="260"/>
      <c r="D13" s="91" t="s">
        <v>343</v>
      </c>
      <c r="E13" s="76" t="s">
        <v>342</v>
      </c>
      <c r="F13" s="50">
        <v>30400</v>
      </c>
      <c r="G13" s="50">
        <v>32750</v>
      </c>
      <c r="H13" s="63">
        <f t="shared" si="0"/>
        <v>1.0773026315789473</v>
      </c>
    </row>
    <row r="14" spans="2:10">
      <c r="B14" s="260"/>
      <c r="C14" s="260"/>
      <c r="D14" s="264"/>
      <c r="E14" s="263" t="s">
        <v>116</v>
      </c>
      <c r="F14" s="261">
        <v>33823</v>
      </c>
      <c r="G14" s="261">
        <v>31132.12</v>
      </c>
      <c r="H14" s="238">
        <f t="shared" si="0"/>
        <v>0.92044230257517068</v>
      </c>
    </row>
    <row r="15" spans="2:10">
      <c r="B15" s="264"/>
      <c r="C15" s="264"/>
      <c r="D15" s="268" t="s">
        <v>203</v>
      </c>
      <c r="E15" s="264" t="s">
        <v>202</v>
      </c>
      <c r="F15" s="50">
        <v>2674</v>
      </c>
      <c r="G15" s="50">
        <v>1138.96</v>
      </c>
      <c r="H15" s="63">
        <f t="shared" si="0"/>
        <v>0.42593866866118174</v>
      </c>
    </row>
    <row r="16" spans="2:10">
      <c r="B16" s="264"/>
      <c r="C16" s="264"/>
      <c r="D16" s="267" t="s">
        <v>201</v>
      </c>
      <c r="E16" s="262" t="s">
        <v>200</v>
      </c>
      <c r="F16" s="50">
        <v>1906</v>
      </c>
      <c r="G16" s="50">
        <v>1905.42</v>
      </c>
      <c r="H16" s="63">
        <f t="shared" si="0"/>
        <v>0.9996956977964323</v>
      </c>
    </row>
    <row r="17" spans="2:8">
      <c r="B17" s="264"/>
      <c r="C17" s="264"/>
      <c r="D17" s="91" t="s">
        <v>187</v>
      </c>
      <c r="E17" s="76" t="s">
        <v>186</v>
      </c>
      <c r="F17" s="50">
        <v>3743</v>
      </c>
      <c r="G17" s="50">
        <v>2871.71</v>
      </c>
      <c r="H17" s="63">
        <f t="shared" si="0"/>
        <v>0.76722148009617952</v>
      </c>
    </row>
    <row r="18" spans="2:8" ht="31.5">
      <c r="B18" s="264"/>
      <c r="C18" s="264"/>
      <c r="D18" s="91" t="s">
        <v>137</v>
      </c>
      <c r="E18" s="76" t="s">
        <v>136</v>
      </c>
      <c r="F18" s="50">
        <v>25500</v>
      </c>
      <c r="G18" s="50">
        <v>25216.03</v>
      </c>
      <c r="H18" s="63">
        <f t="shared" si="0"/>
        <v>0.98886392156862746</v>
      </c>
    </row>
    <row r="19" spans="2:8">
      <c r="B19" s="412" t="s">
        <v>340</v>
      </c>
      <c r="C19" s="413"/>
      <c r="D19" s="413"/>
      <c r="E19" s="414"/>
      <c r="F19" s="50">
        <v>0</v>
      </c>
      <c r="G19" s="50">
        <v>4985.42</v>
      </c>
      <c r="H19" s="63"/>
    </row>
    <row r="20" spans="2:8">
      <c r="B20" s="266">
        <v>852</v>
      </c>
      <c r="C20" s="415" t="s">
        <v>97</v>
      </c>
      <c r="D20" s="416"/>
      <c r="E20" s="416"/>
      <c r="F20" s="416"/>
      <c r="G20" s="346"/>
      <c r="H20" s="417"/>
    </row>
    <row r="21" spans="2:8">
      <c r="B21" s="99"/>
      <c r="C21" s="97">
        <v>85202</v>
      </c>
      <c r="D21" s="418" t="s">
        <v>263</v>
      </c>
      <c r="E21" s="416"/>
      <c r="F21" s="416"/>
      <c r="G21" s="346"/>
      <c r="H21" s="417"/>
    </row>
    <row r="22" spans="2:8" ht="18.75" customHeight="1">
      <c r="B22" s="260"/>
      <c r="C22" s="264"/>
      <c r="D22" s="265"/>
      <c r="E22" s="263" t="s">
        <v>345</v>
      </c>
      <c r="F22" s="261">
        <v>90050</v>
      </c>
      <c r="G22" s="261">
        <v>75384.3</v>
      </c>
      <c r="H22" s="238">
        <f>+G22/F22</f>
        <v>0.8371382565241533</v>
      </c>
    </row>
    <row r="23" spans="2:8" ht="18.75" customHeight="1">
      <c r="B23" s="412" t="s">
        <v>344</v>
      </c>
      <c r="C23" s="413"/>
      <c r="D23" s="413"/>
      <c r="E23" s="414"/>
      <c r="F23" s="50">
        <v>58192</v>
      </c>
      <c r="G23" s="50">
        <v>58192.04</v>
      </c>
      <c r="H23" s="63"/>
    </row>
    <row r="24" spans="2:8" ht="78.75">
      <c r="B24" s="260"/>
      <c r="C24" s="260"/>
      <c r="D24" s="91" t="s">
        <v>17</v>
      </c>
      <c r="E24" s="76" t="s">
        <v>18</v>
      </c>
      <c r="F24" s="50">
        <v>26000</v>
      </c>
      <c r="G24" s="50">
        <v>6930.09</v>
      </c>
      <c r="H24" s="63">
        <f t="shared" ref="H24:H39" si="1">+G24/F24</f>
        <v>0.26654192307692309</v>
      </c>
    </row>
    <row r="25" spans="2:8">
      <c r="B25" s="260"/>
      <c r="C25" s="260"/>
      <c r="D25" s="91" t="s">
        <v>19</v>
      </c>
      <c r="E25" s="76" t="s">
        <v>20</v>
      </c>
      <c r="F25" s="50">
        <v>62000</v>
      </c>
      <c r="G25" s="50">
        <v>68314.28</v>
      </c>
      <c r="H25" s="63">
        <f t="shared" si="1"/>
        <v>1.1018432258064517</v>
      </c>
    </row>
    <row r="26" spans="2:8">
      <c r="B26" s="260"/>
      <c r="C26" s="260"/>
      <c r="D26" s="91" t="s">
        <v>25</v>
      </c>
      <c r="E26" s="76" t="s">
        <v>26</v>
      </c>
      <c r="F26" s="50">
        <v>50</v>
      </c>
      <c r="G26" s="50">
        <v>139.93</v>
      </c>
      <c r="H26" s="63">
        <f t="shared" si="1"/>
        <v>2.7986</v>
      </c>
    </row>
    <row r="27" spans="2:8" ht="31.5">
      <c r="B27" s="260"/>
      <c r="C27" s="260"/>
      <c r="D27" s="91" t="s">
        <v>343</v>
      </c>
      <c r="E27" s="76" t="s">
        <v>342</v>
      </c>
      <c r="F27" s="50">
        <v>2000</v>
      </c>
      <c r="G27" s="50">
        <v>0</v>
      </c>
      <c r="H27" s="63">
        <f t="shared" si="1"/>
        <v>0</v>
      </c>
    </row>
    <row r="28" spans="2:8">
      <c r="B28" s="260"/>
      <c r="C28" s="260"/>
      <c r="D28" s="264"/>
      <c r="E28" s="263" t="s">
        <v>116</v>
      </c>
      <c r="F28" s="261">
        <f>SUM(F29:F39)</f>
        <v>148242</v>
      </c>
      <c r="G28" s="261">
        <v>91939.199999999997</v>
      </c>
      <c r="H28" s="238">
        <f t="shared" si="1"/>
        <v>0.62019670538713723</v>
      </c>
    </row>
    <row r="29" spans="2:8">
      <c r="B29" s="260"/>
      <c r="C29" s="260"/>
      <c r="D29" s="91" t="s">
        <v>215</v>
      </c>
      <c r="E29" s="102" t="s">
        <v>214</v>
      </c>
      <c r="F29" s="256">
        <v>3000</v>
      </c>
      <c r="G29" s="256">
        <v>1664.8</v>
      </c>
      <c r="H29" s="63">
        <f t="shared" si="1"/>
        <v>0.55493333333333328</v>
      </c>
    </row>
    <row r="30" spans="2:8">
      <c r="B30" s="260"/>
      <c r="C30" s="260"/>
      <c r="D30" s="91" t="s">
        <v>213</v>
      </c>
      <c r="E30" s="102" t="s">
        <v>212</v>
      </c>
      <c r="F30" s="256">
        <v>400</v>
      </c>
      <c r="G30" s="256">
        <v>259.77999999999997</v>
      </c>
      <c r="H30" s="63">
        <f t="shared" si="1"/>
        <v>0.64944999999999997</v>
      </c>
    </row>
    <row r="31" spans="2:8">
      <c r="B31" s="260"/>
      <c r="C31" s="260"/>
      <c r="D31" s="91" t="s">
        <v>207</v>
      </c>
      <c r="E31" s="76" t="s">
        <v>206</v>
      </c>
      <c r="F31" s="256">
        <v>19192</v>
      </c>
      <c r="G31" s="256">
        <v>13322.32</v>
      </c>
      <c r="H31" s="63">
        <f t="shared" si="1"/>
        <v>0.69416006669445596</v>
      </c>
    </row>
    <row r="32" spans="2:8">
      <c r="B32" s="260"/>
      <c r="C32" s="260"/>
      <c r="D32" s="91" t="s">
        <v>203</v>
      </c>
      <c r="E32" s="76" t="s">
        <v>202</v>
      </c>
      <c r="F32" s="256">
        <v>25650</v>
      </c>
      <c r="G32" s="256">
        <v>27401.06</v>
      </c>
      <c r="H32" s="63">
        <f t="shared" si="1"/>
        <v>1.0682674463937623</v>
      </c>
    </row>
    <row r="33" spans="2:8">
      <c r="B33" s="260"/>
      <c r="C33" s="260"/>
      <c r="D33" s="91" t="s">
        <v>201</v>
      </c>
      <c r="E33" s="76" t="s">
        <v>200</v>
      </c>
      <c r="F33" s="256">
        <v>27000</v>
      </c>
      <c r="G33" s="256">
        <v>25397.59</v>
      </c>
      <c r="H33" s="63">
        <f t="shared" si="1"/>
        <v>0.94065148148148148</v>
      </c>
    </row>
    <row r="34" spans="2:8">
      <c r="B34" s="260"/>
      <c r="C34" s="260"/>
      <c r="D34" s="91" t="s">
        <v>199</v>
      </c>
      <c r="E34" s="76" t="s">
        <v>198</v>
      </c>
      <c r="F34" s="256">
        <v>2000</v>
      </c>
      <c r="G34" s="256">
        <v>1991.07</v>
      </c>
      <c r="H34" s="63">
        <f t="shared" si="1"/>
        <v>0.99553499999999995</v>
      </c>
    </row>
    <row r="35" spans="2:8">
      <c r="B35" s="260"/>
      <c r="C35" s="260"/>
      <c r="D35" s="91" t="s">
        <v>193</v>
      </c>
      <c r="E35" s="76" t="s">
        <v>192</v>
      </c>
      <c r="F35" s="256">
        <v>3000</v>
      </c>
      <c r="G35" s="256">
        <v>1250.3499999999999</v>
      </c>
      <c r="H35" s="63">
        <f t="shared" si="1"/>
        <v>0.41678333333333328</v>
      </c>
    </row>
    <row r="36" spans="2:8">
      <c r="B36" s="260"/>
      <c r="C36" s="260"/>
      <c r="D36" s="91" t="s">
        <v>191</v>
      </c>
      <c r="E36" s="76" t="s">
        <v>190</v>
      </c>
      <c r="F36" s="256">
        <v>4000</v>
      </c>
      <c r="G36" s="256">
        <v>3948</v>
      </c>
      <c r="H36" s="63">
        <f t="shared" si="1"/>
        <v>0.98699999999999999</v>
      </c>
    </row>
    <row r="37" spans="2:8">
      <c r="B37" s="260"/>
      <c r="C37" s="260"/>
      <c r="D37" s="91" t="s">
        <v>187</v>
      </c>
      <c r="E37" s="76" t="s">
        <v>186</v>
      </c>
      <c r="F37" s="256">
        <v>7000</v>
      </c>
      <c r="G37" s="256">
        <v>5690.53</v>
      </c>
      <c r="H37" s="63">
        <f t="shared" si="1"/>
        <v>0.81293285714285712</v>
      </c>
    </row>
    <row r="38" spans="2:8">
      <c r="B38" s="260"/>
      <c r="C38" s="260"/>
      <c r="D38" s="91" t="s">
        <v>157</v>
      </c>
      <c r="E38" s="76" t="s">
        <v>341</v>
      </c>
      <c r="F38" s="256">
        <v>12000</v>
      </c>
      <c r="G38" s="256">
        <v>11013.7</v>
      </c>
      <c r="H38" s="63">
        <f t="shared" si="1"/>
        <v>0.91780833333333345</v>
      </c>
    </row>
    <row r="39" spans="2:8">
      <c r="B39" s="259"/>
      <c r="C39" s="258"/>
      <c r="D39" s="74" t="s">
        <v>137</v>
      </c>
      <c r="E39" s="76" t="s">
        <v>138</v>
      </c>
      <c r="F39" s="256">
        <v>45000</v>
      </c>
      <c r="G39" s="256">
        <v>0</v>
      </c>
      <c r="H39" s="63">
        <f t="shared" si="1"/>
        <v>0</v>
      </c>
    </row>
    <row r="40" spans="2:8">
      <c r="B40" s="412" t="s">
        <v>340</v>
      </c>
      <c r="C40" s="413"/>
      <c r="D40" s="413"/>
      <c r="E40" s="414"/>
      <c r="F40" s="50">
        <v>0</v>
      </c>
      <c r="G40" s="50">
        <v>41637.14</v>
      </c>
      <c r="H40" s="63"/>
    </row>
    <row r="41" spans="2:8">
      <c r="B41" s="255">
        <v>801</v>
      </c>
      <c r="C41" s="401" t="s">
        <v>99</v>
      </c>
      <c r="D41" s="402"/>
      <c r="E41" s="402"/>
      <c r="F41" s="402"/>
      <c r="G41" s="403"/>
      <c r="H41" s="404"/>
    </row>
    <row r="42" spans="2:8">
      <c r="B42" s="99"/>
      <c r="C42" s="97">
        <v>80148</v>
      </c>
      <c r="D42" s="418" t="s">
        <v>346</v>
      </c>
      <c r="E42" s="416"/>
      <c r="F42" s="416"/>
      <c r="G42" s="346"/>
      <c r="H42" s="417"/>
    </row>
    <row r="43" spans="2:8">
      <c r="B43" s="260"/>
      <c r="C43" s="264"/>
      <c r="D43" s="265"/>
      <c r="E43" s="263" t="s">
        <v>345</v>
      </c>
      <c r="F43" s="261">
        <v>252600</v>
      </c>
      <c r="G43" s="261">
        <v>257793.82</v>
      </c>
      <c r="H43" s="238">
        <f>+G43/F43</f>
        <v>1.02056144101346</v>
      </c>
    </row>
    <row r="44" spans="2:8">
      <c r="B44" s="412" t="s">
        <v>344</v>
      </c>
      <c r="C44" s="413"/>
      <c r="D44" s="413"/>
      <c r="E44" s="414"/>
      <c r="F44" s="50">
        <v>3060</v>
      </c>
      <c r="G44" s="50">
        <v>3059</v>
      </c>
      <c r="H44" s="63"/>
    </row>
    <row r="45" spans="2:8">
      <c r="B45" s="260"/>
      <c r="C45" s="260"/>
      <c r="D45" s="91" t="s">
        <v>19</v>
      </c>
      <c r="E45" s="76" t="s">
        <v>20</v>
      </c>
      <c r="F45" s="50">
        <v>242370</v>
      </c>
      <c r="G45" s="50">
        <v>250621.05</v>
      </c>
      <c r="H45" s="63">
        <f t="shared" ref="H45:H54" si="2">+G45/F45</f>
        <v>1.0340431984156455</v>
      </c>
    </row>
    <row r="46" spans="2:8">
      <c r="B46" s="260"/>
      <c r="C46" s="260"/>
      <c r="D46" s="91" t="s">
        <v>25</v>
      </c>
      <c r="E46" s="76" t="s">
        <v>26</v>
      </c>
      <c r="F46" s="50">
        <v>230</v>
      </c>
      <c r="G46" s="50">
        <v>125.97</v>
      </c>
      <c r="H46" s="63">
        <f t="shared" si="2"/>
        <v>0.54769565217391303</v>
      </c>
    </row>
    <row r="47" spans="2:8" ht="31.5">
      <c r="B47" s="260"/>
      <c r="C47" s="260"/>
      <c r="D47" s="91" t="s">
        <v>343</v>
      </c>
      <c r="E47" s="76" t="s">
        <v>342</v>
      </c>
      <c r="F47" s="50">
        <v>10000</v>
      </c>
      <c r="G47" s="50">
        <v>7046.8</v>
      </c>
      <c r="H47" s="63">
        <f t="shared" si="2"/>
        <v>0.70467999999999997</v>
      </c>
    </row>
    <row r="48" spans="2:8">
      <c r="B48" s="260"/>
      <c r="C48" s="260"/>
      <c r="D48" s="264"/>
      <c r="E48" s="263" t="s">
        <v>116</v>
      </c>
      <c r="F48" s="261">
        <f>+F49+F50+F51+F52+F53+F54+F55+F56+F57</f>
        <v>252600</v>
      </c>
      <c r="G48" s="261">
        <f>+G49+G50+G51+G52+G53+G54+G55+G56+G57</f>
        <v>250042.32</v>
      </c>
      <c r="H48" s="63">
        <f t="shared" si="2"/>
        <v>0.98987458432304043</v>
      </c>
    </row>
    <row r="49" spans="2:8">
      <c r="B49" s="260"/>
      <c r="C49" s="260"/>
      <c r="D49" s="315">
        <v>4170</v>
      </c>
      <c r="E49" s="316" t="s">
        <v>206</v>
      </c>
      <c r="F49" s="256">
        <v>9100</v>
      </c>
      <c r="G49" s="256">
        <v>9344.11</v>
      </c>
      <c r="H49" s="63">
        <f t="shared" si="2"/>
        <v>1.0268252747252749</v>
      </c>
    </row>
    <row r="50" spans="2:8">
      <c r="B50" s="260"/>
      <c r="C50" s="260"/>
      <c r="D50" s="91" t="s">
        <v>203</v>
      </c>
      <c r="E50" s="76" t="s">
        <v>202</v>
      </c>
      <c r="F50" s="256">
        <v>18500</v>
      </c>
      <c r="G50" s="256">
        <v>17677.34</v>
      </c>
      <c r="H50" s="63">
        <f t="shared" si="2"/>
        <v>0.95553189189189192</v>
      </c>
    </row>
    <row r="51" spans="2:8">
      <c r="B51" s="260"/>
      <c r="C51" s="260"/>
      <c r="D51" s="91" t="s">
        <v>201</v>
      </c>
      <c r="E51" s="76" t="s">
        <v>200</v>
      </c>
      <c r="F51" s="256">
        <v>201400</v>
      </c>
      <c r="G51" s="256">
        <v>203521.24</v>
      </c>
      <c r="H51" s="63">
        <f t="shared" si="2"/>
        <v>1.0105324726911618</v>
      </c>
    </row>
    <row r="52" spans="2:8">
      <c r="B52" s="260"/>
      <c r="C52" s="260"/>
      <c r="D52" s="91" t="s">
        <v>193</v>
      </c>
      <c r="E52" s="76" t="s">
        <v>192</v>
      </c>
      <c r="F52" s="256">
        <v>3500</v>
      </c>
      <c r="G52" s="256">
        <v>3500</v>
      </c>
      <c r="H52" s="63">
        <f t="shared" si="2"/>
        <v>1</v>
      </c>
    </row>
    <row r="53" spans="2:8">
      <c r="B53" s="260"/>
      <c r="C53" s="260"/>
      <c r="D53" s="91" t="s">
        <v>191</v>
      </c>
      <c r="E53" s="76" t="s">
        <v>190</v>
      </c>
      <c r="F53" s="256">
        <v>4000</v>
      </c>
      <c r="G53" s="256">
        <v>0</v>
      </c>
      <c r="H53" s="63">
        <f t="shared" si="2"/>
        <v>0</v>
      </c>
    </row>
    <row r="54" spans="2:8">
      <c r="B54" s="260"/>
      <c r="C54" s="260"/>
      <c r="D54" s="91" t="s">
        <v>187</v>
      </c>
      <c r="E54" s="76" t="s">
        <v>186</v>
      </c>
      <c r="F54" s="256">
        <v>8000</v>
      </c>
      <c r="G54" s="256">
        <v>8946.6299999999992</v>
      </c>
      <c r="H54" s="63">
        <f t="shared" si="2"/>
        <v>1.1183287499999999</v>
      </c>
    </row>
    <row r="55" spans="2:8">
      <c r="B55" s="260"/>
      <c r="C55" s="260"/>
      <c r="D55" s="91" t="s">
        <v>169</v>
      </c>
      <c r="E55" s="76" t="s">
        <v>168</v>
      </c>
      <c r="F55" s="256">
        <v>100</v>
      </c>
      <c r="G55" s="256">
        <v>80</v>
      </c>
      <c r="H55" s="63">
        <f>+G55/F55</f>
        <v>0.8</v>
      </c>
    </row>
    <row r="56" spans="2:8">
      <c r="B56" s="260"/>
      <c r="C56" s="260"/>
      <c r="D56" s="91" t="s">
        <v>157</v>
      </c>
      <c r="E56" s="76" t="s">
        <v>341</v>
      </c>
      <c r="F56" s="256">
        <v>6000</v>
      </c>
      <c r="G56" s="256">
        <v>5326</v>
      </c>
      <c r="H56" s="63">
        <f>+G56/F56</f>
        <v>0.88766666666666671</v>
      </c>
    </row>
    <row r="57" spans="2:8" ht="31.5">
      <c r="B57" s="260"/>
      <c r="C57" s="260"/>
      <c r="D57" s="91" t="s">
        <v>143</v>
      </c>
      <c r="E57" s="76" t="s">
        <v>364</v>
      </c>
      <c r="F57" s="256">
        <v>2000</v>
      </c>
      <c r="G57" s="256">
        <v>1647</v>
      </c>
      <c r="H57" s="63">
        <f>+G57/F57</f>
        <v>0.82350000000000001</v>
      </c>
    </row>
    <row r="58" spans="2:8">
      <c r="B58" s="412" t="s">
        <v>340</v>
      </c>
      <c r="C58" s="413"/>
      <c r="D58" s="413"/>
      <c r="E58" s="414"/>
      <c r="F58" s="50">
        <v>3060</v>
      </c>
      <c r="G58" s="50">
        <v>10810.5</v>
      </c>
      <c r="H58" s="63"/>
    </row>
    <row r="59" spans="2:8">
      <c r="B59" s="424" t="s">
        <v>365</v>
      </c>
      <c r="C59" s="425"/>
      <c r="D59" s="425"/>
      <c r="E59" s="426"/>
      <c r="F59" s="50">
        <v>64575</v>
      </c>
      <c r="G59" s="50">
        <v>64574.5</v>
      </c>
      <c r="H59" s="63"/>
    </row>
    <row r="60" spans="2:8">
      <c r="B60" s="424" t="s">
        <v>339</v>
      </c>
      <c r="C60" s="425"/>
      <c r="D60" s="425"/>
      <c r="E60" s="426"/>
      <c r="F60" s="50">
        <v>3060</v>
      </c>
      <c r="G60" s="256">
        <v>57433.06</v>
      </c>
      <c r="H60" s="63"/>
    </row>
    <row r="61" spans="2:8">
      <c r="B61" s="398" t="s">
        <v>53</v>
      </c>
      <c r="C61" s="399"/>
      <c r="D61" s="399"/>
      <c r="E61" s="400"/>
      <c r="F61" s="43">
        <v>373150</v>
      </c>
      <c r="G61" s="43">
        <v>365972.2</v>
      </c>
      <c r="H61" s="63">
        <f>+G61/F61</f>
        <v>0.9807643038992363</v>
      </c>
    </row>
    <row r="62" spans="2:8">
      <c r="B62" s="398" t="s">
        <v>338</v>
      </c>
      <c r="C62" s="399"/>
      <c r="D62" s="399"/>
      <c r="E62" s="400"/>
      <c r="F62" s="43">
        <v>434665</v>
      </c>
      <c r="G62" s="43">
        <v>373113.64</v>
      </c>
      <c r="H62" s="63">
        <f>+G62/F62</f>
        <v>0.85839356745999795</v>
      </c>
    </row>
    <row r="65" spans="2:8" ht="45.75" customHeight="1">
      <c r="B65" s="422"/>
      <c r="C65" s="423"/>
      <c r="D65" s="423"/>
      <c r="E65" s="423"/>
      <c r="F65" s="423"/>
      <c r="G65" s="423"/>
      <c r="H65" s="423"/>
    </row>
    <row r="66" spans="2:8">
      <c r="B66" s="269"/>
      <c r="C66" s="269"/>
      <c r="D66" s="269"/>
      <c r="E66" s="270"/>
      <c r="F66" s="269"/>
      <c r="G66" s="270"/>
      <c r="H66" s="269"/>
    </row>
    <row r="67" spans="2:8">
      <c r="B67" s="266"/>
      <c r="C67" s="415"/>
      <c r="D67" s="416"/>
      <c r="E67" s="416"/>
      <c r="F67" s="416"/>
      <c r="G67" s="346"/>
      <c r="H67" s="417"/>
    </row>
    <row r="68" spans="2:8">
      <c r="B68" s="99"/>
      <c r="C68" s="97"/>
      <c r="D68" s="418"/>
      <c r="E68" s="416"/>
      <c r="F68" s="416"/>
      <c r="G68" s="346"/>
      <c r="H68" s="417"/>
    </row>
    <row r="69" spans="2:8">
      <c r="B69" s="260"/>
      <c r="C69" s="264"/>
      <c r="D69" s="265"/>
      <c r="E69" s="263"/>
      <c r="F69" s="261"/>
      <c r="G69" s="261"/>
      <c r="H69" s="238"/>
    </row>
    <row r="70" spans="2:8">
      <c r="B70" s="412"/>
      <c r="C70" s="413"/>
      <c r="D70" s="413"/>
      <c r="E70" s="414"/>
      <c r="F70" s="50"/>
      <c r="G70" s="50"/>
      <c r="H70" s="63"/>
    </row>
    <row r="71" spans="2:8">
      <c r="B71" s="260"/>
      <c r="C71" s="260"/>
      <c r="D71" s="91"/>
      <c r="E71" s="76"/>
      <c r="F71" s="50"/>
      <c r="G71" s="50"/>
      <c r="H71" s="63"/>
    </row>
    <row r="72" spans="2:8">
      <c r="B72" s="260"/>
      <c r="C72" s="260"/>
      <c r="D72" s="91"/>
      <c r="E72" s="76"/>
      <c r="F72" s="50"/>
      <c r="G72" s="50"/>
      <c r="H72" s="63"/>
    </row>
    <row r="73" spans="2:8">
      <c r="B73" s="260"/>
      <c r="C73" s="260"/>
      <c r="D73" s="264"/>
      <c r="E73" s="263"/>
      <c r="F73" s="261"/>
      <c r="G73" s="261"/>
      <c r="H73" s="238"/>
    </row>
    <row r="74" spans="2:8">
      <c r="B74" s="264"/>
      <c r="C74" s="264"/>
      <c r="D74" s="268"/>
      <c r="E74" s="264"/>
      <c r="F74" s="50"/>
      <c r="G74" s="50"/>
      <c r="H74" s="63"/>
    </row>
    <row r="75" spans="2:8">
      <c r="B75" s="264"/>
      <c r="C75" s="264"/>
      <c r="D75" s="267"/>
      <c r="E75" s="262"/>
      <c r="F75" s="50"/>
      <c r="G75" s="50"/>
      <c r="H75" s="63"/>
    </row>
    <row r="76" spans="2:8">
      <c r="B76" s="264"/>
      <c r="C76" s="264"/>
      <c r="D76" s="91"/>
      <c r="E76" s="76"/>
      <c r="F76" s="50"/>
      <c r="G76" s="50"/>
      <c r="H76" s="63"/>
    </row>
    <row r="77" spans="2:8">
      <c r="B77" s="264"/>
      <c r="C77" s="264"/>
      <c r="D77" s="91"/>
      <c r="E77" s="76"/>
      <c r="F77" s="50"/>
      <c r="G77" s="50"/>
      <c r="H77" s="63"/>
    </row>
    <row r="78" spans="2:8">
      <c r="B78" s="264"/>
      <c r="C78" s="264"/>
      <c r="D78" s="91"/>
      <c r="E78" s="76"/>
      <c r="F78" s="50"/>
      <c r="G78" s="50"/>
      <c r="H78" s="63"/>
    </row>
    <row r="79" spans="2:8">
      <c r="B79" s="412"/>
      <c r="C79" s="413"/>
      <c r="D79" s="413"/>
      <c r="E79" s="414"/>
      <c r="F79" s="50"/>
      <c r="G79" s="50"/>
      <c r="H79" s="63"/>
    </row>
    <row r="80" spans="2:8">
      <c r="B80" s="266"/>
      <c r="C80" s="415"/>
      <c r="D80" s="416"/>
      <c r="E80" s="416"/>
      <c r="F80" s="416"/>
      <c r="G80" s="346"/>
      <c r="H80" s="417"/>
    </row>
    <row r="81" spans="2:8">
      <c r="B81" s="99"/>
      <c r="C81" s="97"/>
      <c r="D81" s="418"/>
      <c r="E81" s="416"/>
      <c r="F81" s="416"/>
      <c r="G81" s="346"/>
      <c r="H81" s="417"/>
    </row>
    <row r="82" spans="2:8">
      <c r="B82" s="260"/>
      <c r="C82" s="264"/>
      <c r="D82" s="265"/>
      <c r="E82" s="263"/>
      <c r="F82" s="261"/>
      <c r="G82" s="261"/>
      <c r="H82" s="238"/>
    </row>
    <row r="83" spans="2:8">
      <c r="B83" s="412"/>
      <c r="C83" s="413"/>
      <c r="D83" s="413"/>
      <c r="E83" s="414"/>
      <c r="F83" s="50"/>
      <c r="G83" s="50"/>
      <c r="H83" s="63"/>
    </row>
    <row r="84" spans="2:8">
      <c r="B84" s="260"/>
      <c r="C84" s="260"/>
      <c r="D84" s="91"/>
      <c r="E84" s="76"/>
      <c r="F84" s="50"/>
      <c r="G84" s="50"/>
      <c r="H84" s="63"/>
    </row>
    <row r="85" spans="2:8">
      <c r="B85" s="260"/>
      <c r="C85" s="260"/>
      <c r="D85" s="91"/>
      <c r="E85" s="76"/>
      <c r="F85" s="50"/>
      <c r="G85" s="50"/>
      <c r="H85" s="63"/>
    </row>
    <row r="86" spans="2:8">
      <c r="B86" s="260"/>
      <c r="C86" s="260"/>
      <c r="D86" s="91"/>
      <c r="E86" s="76"/>
      <c r="F86" s="50"/>
      <c r="G86" s="50"/>
      <c r="H86" s="63"/>
    </row>
    <row r="87" spans="2:8">
      <c r="B87" s="260"/>
      <c r="C87" s="260"/>
      <c r="D87" s="91"/>
      <c r="E87" s="76"/>
      <c r="F87" s="50"/>
      <c r="G87" s="50"/>
      <c r="H87" s="63"/>
    </row>
    <row r="88" spans="2:8">
      <c r="B88" s="260"/>
      <c r="C88" s="260"/>
      <c r="D88" s="264"/>
      <c r="E88" s="263"/>
      <c r="F88" s="261"/>
      <c r="G88" s="261"/>
      <c r="H88" s="238"/>
    </row>
    <row r="89" spans="2:8">
      <c r="B89" s="260"/>
      <c r="C89" s="260"/>
      <c r="D89" s="262"/>
      <c r="E89" s="314"/>
      <c r="F89" s="261"/>
      <c r="G89" s="312"/>
      <c r="H89" s="313"/>
    </row>
    <row r="90" spans="2:8">
      <c r="B90" s="260"/>
      <c r="C90" s="260"/>
      <c r="D90" s="91"/>
      <c r="E90" s="102"/>
      <c r="F90" s="256"/>
      <c r="G90" s="312"/>
      <c r="H90" s="311"/>
    </row>
    <row r="91" spans="2:8">
      <c r="B91" s="260"/>
      <c r="C91" s="260"/>
      <c r="D91" s="91"/>
      <c r="E91" s="102"/>
      <c r="F91" s="256"/>
      <c r="G91" s="312"/>
      <c r="H91" s="311"/>
    </row>
    <row r="92" spans="2:8">
      <c r="B92" s="260"/>
      <c r="C92" s="260"/>
      <c r="D92" s="91"/>
      <c r="E92" s="76"/>
      <c r="F92" s="256"/>
      <c r="G92" s="312"/>
      <c r="H92" s="311"/>
    </row>
    <row r="93" spans="2:8">
      <c r="B93" s="260"/>
      <c r="C93" s="260"/>
      <c r="D93" s="91"/>
      <c r="E93" s="76"/>
      <c r="F93" s="256"/>
      <c r="G93" s="312"/>
      <c r="H93" s="311"/>
    </row>
    <row r="94" spans="2:8">
      <c r="B94" s="260"/>
      <c r="C94" s="260"/>
      <c r="D94" s="91"/>
      <c r="E94" s="76"/>
      <c r="F94" s="256"/>
      <c r="G94" s="312"/>
      <c r="H94" s="311"/>
    </row>
    <row r="95" spans="2:8">
      <c r="B95" s="260"/>
      <c r="C95" s="260"/>
      <c r="D95" s="91"/>
      <c r="E95" s="76"/>
      <c r="F95" s="256"/>
      <c r="G95" s="312"/>
      <c r="H95" s="311"/>
    </row>
    <row r="96" spans="2:8">
      <c r="B96" s="260"/>
      <c r="C96" s="260"/>
      <c r="D96" s="91"/>
      <c r="E96" s="76"/>
      <c r="F96" s="256"/>
      <c r="G96" s="312"/>
      <c r="H96" s="311"/>
    </row>
    <row r="97" spans="2:8">
      <c r="B97" s="260"/>
      <c r="C97" s="260"/>
      <c r="D97" s="91"/>
      <c r="E97" s="76"/>
      <c r="F97" s="256"/>
      <c r="G97" s="312"/>
      <c r="H97" s="311"/>
    </row>
    <row r="98" spans="2:8">
      <c r="B98" s="260"/>
      <c r="C98" s="260"/>
      <c r="D98" s="91"/>
      <c r="E98" s="76"/>
      <c r="F98" s="256"/>
      <c r="G98" s="312"/>
      <c r="H98" s="311"/>
    </row>
    <row r="99" spans="2:8">
      <c r="B99" s="260"/>
      <c r="C99" s="260"/>
      <c r="D99" s="91"/>
      <c r="E99" s="76"/>
      <c r="F99" s="256"/>
      <c r="G99" s="312"/>
      <c r="H99" s="311"/>
    </row>
    <row r="100" spans="2:8">
      <c r="B100" s="259"/>
      <c r="C100" s="258"/>
      <c r="D100" s="257"/>
      <c r="E100" s="76"/>
      <c r="F100" s="256"/>
      <c r="G100" s="312"/>
      <c r="H100" s="311"/>
    </row>
    <row r="101" spans="2:8">
      <c r="B101" s="412"/>
      <c r="C101" s="413"/>
      <c r="D101" s="413"/>
      <c r="E101" s="414"/>
      <c r="F101" s="50"/>
      <c r="G101" s="50"/>
      <c r="H101" s="63"/>
    </row>
    <row r="102" spans="2:8">
      <c r="B102" s="255"/>
      <c r="C102" s="401"/>
      <c r="D102" s="402"/>
      <c r="E102" s="402"/>
      <c r="F102" s="402"/>
      <c r="G102" s="403"/>
      <c r="H102" s="404"/>
    </row>
    <row r="103" spans="2:8">
      <c r="B103" s="254"/>
      <c r="C103" s="253"/>
      <c r="D103" s="405"/>
      <c r="E103" s="402"/>
      <c r="F103" s="402"/>
      <c r="G103" s="403"/>
      <c r="H103" s="404"/>
    </row>
    <row r="104" spans="2:8">
      <c r="B104" s="244"/>
      <c r="C104" s="250"/>
      <c r="D104" s="252"/>
      <c r="E104" s="249"/>
      <c r="F104" s="248"/>
      <c r="G104" s="248"/>
      <c r="H104" s="251"/>
    </row>
    <row r="105" spans="2:8">
      <c r="B105" s="406"/>
      <c r="C105" s="407"/>
      <c r="D105" s="407"/>
      <c r="E105" s="408"/>
      <c r="F105" s="240"/>
      <c r="G105" s="240"/>
      <c r="H105" s="239"/>
    </row>
    <row r="106" spans="2:8">
      <c r="B106" s="244"/>
      <c r="C106" s="244"/>
      <c r="D106" s="243"/>
      <c r="E106" s="242"/>
      <c r="F106" s="240"/>
      <c r="G106" s="240"/>
      <c r="H106" s="239"/>
    </row>
    <row r="107" spans="2:8">
      <c r="B107" s="244"/>
      <c r="C107" s="244"/>
      <c r="D107" s="243"/>
      <c r="E107" s="242"/>
      <c r="F107" s="240"/>
      <c r="G107" s="240"/>
      <c r="H107" s="239"/>
    </row>
    <row r="108" spans="2:8">
      <c r="B108" s="244"/>
      <c r="C108" s="244"/>
      <c r="D108" s="243"/>
      <c r="E108" s="242"/>
      <c r="F108" s="240"/>
      <c r="G108" s="240"/>
      <c r="H108" s="239"/>
    </row>
    <row r="109" spans="2:8">
      <c r="B109" s="244"/>
      <c r="C109" s="244"/>
      <c r="D109" s="250"/>
      <c r="E109" s="249"/>
      <c r="F109" s="248"/>
      <c r="G109" s="248"/>
      <c r="H109" s="239"/>
    </row>
    <row r="110" spans="2:8">
      <c r="B110" s="244"/>
      <c r="C110" s="244"/>
      <c r="D110" s="247"/>
      <c r="E110" s="246"/>
      <c r="F110" s="241"/>
      <c r="G110" s="241"/>
      <c r="H110" s="245"/>
    </row>
    <row r="111" spans="2:8">
      <c r="B111" s="244"/>
      <c r="C111" s="244"/>
      <c r="D111" s="243"/>
      <c r="E111" s="242"/>
      <c r="F111" s="241"/>
      <c r="G111" s="241"/>
      <c r="H111" s="239"/>
    </row>
    <row r="112" spans="2:8">
      <c r="B112" s="244"/>
      <c r="C112" s="244"/>
      <c r="D112" s="243"/>
      <c r="E112" s="242"/>
      <c r="F112" s="241"/>
      <c r="G112" s="241"/>
      <c r="H112" s="239"/>
    </row>
    <row r="113" spans="2:8">
      <c r="B113" s="244"/>
      <c r="C113" s="244"/>
      <c r="D113" s="243"/>
      <c r="E113" s="242"/>
      <c r="F113" s="241"/>
      <c r="G113" s="241"/>
      <c r="H113" s="239"/>
    </row>
    <row r="114" spans="2:8">
      <c r="B114" s="244"/>
      <c r="C114" s="244"/>
      <c r="D114" s="243"/>
      <c r="E114" s="242"/>
      <c r="F114" s="241"/>
      <c r="G114" s="241"/>
      <c r="H114" s="239"/>
    </row>
    <row r="115" spans="2:8">
      <c r="B115" s="244"/>
      <c r="C115" s="244"/>
      <c r="D115" s="243"/>
      <c r="E115" s="242"/>
      <c r="F115" s="241"/>
      <c r="G115" s="241"/>
      <c r="H115" s="239"/>
    </row>
    <row r="116" spans="2:8">
      <c r="B116" s="244"/>
      <c r="C116" s="244"/>
      <c r="D116" s="243"/>
      <c r="E116" s="242"/>
      <c r="F116" s="241"/>
      <c r="G116" s="241"/>
      <c r="H116" s="239"/>
    </row>
    <row r="117" spans="2:8">
      <c r="B117" s="244"/>
      <c r="C117" s="244"/>
      <c r="D117" s="243"/>
      <c r="E117" s="242"/>
      <c r="F117" s="241"/>
      <c r="G117" s="241"/>
      <c r="H117" s="239"/>
    </row>
    <row r="118" spans="2:8">
      <c r="B118" s="406"/>
      <c r="C118" s="407"/>
      <c r="D118" s="407"/>
      <c r="E118" s="408"/>
      <c r="F118" s="240"/>
      <c r="G118" s="240"/>
      <c r="H118" s="239"/>
    </row>
    <row r="119" spans="2:8">
      <c r="B119" s="409"/>
      <c r="C119" s="410"/>
      <c r="D119" s="410"/>
      <c r="E119" s="411"/>
      <c r="F119" s="240"/>
      <c r="G119" s="310"/>
      <c r="H119" s="239"/>
    </row>
    <row r="120" spans="2:8">
      <c r="B120" s="398"/>
      <c r="C120" s="399"/>
      <c r="D120" s="399"/>
      <c r="E120" s="400"/>
      <c r="F120" s="43"/>
      <c r="G120" s="43"/>
      <c r="H120" s="238"/>
    </row>
    <row r="121" spans="2:8">
      <c r="B121" s="398"/>
      <c r="C121" s="399"/>
      <c r="D121" s="399"/>
      <c r="E121" s="400"/>
      <c r="F121" s="43"/>
      <c r="G121" s="43"/>
      <c r="H121" s="238"/>
    </row>
  </sheetData>
  <mergeCells count="34">
    <mergeCell ref="G1:H1"/>
    <mergeCell ref="B3:H4"/>
    <mergeCell ref="C8:H8"/>
    <mergeCell ref="D9:H9"/>
    <mergeCell ref="B11:E11"/>
    <mergeCell ref="B19:E19"/>
    <mergeCell ref="C20:H20"/>
    <mergeCell ref="D21:H21"/>
    <mergeCell ref="B23:E23"/>
    <mergeCell ref="B40:E40"/>
    <mergeCell ref="C41:H41"/>
    <mergeCell ref="D42:H42"/>
    <mergeCell ref="B44:E44"/>
    <mergeCell ref="B58:E58"/>
    <mergeCell ref="B60:E60"/>
    <mergeCell ref="B59:E59"/>
    <mergeCell ref="B61:E61"/>
    <mergeCell ref="B62:E62"/>
    <mergeCell ref="B65:H65"/>
    <mergeCell ref="C67:H67"/>
    <mergeCell ref="D68:H68"/>
    <mergeCell ref="B70:E70"/>
    <mergeCell ref="B79:E79"/>
    <mergeCell ref="C80:H80"/>
    <mergeCell ref="D81:H81"/>
    <mergeCell ref="B119:E119"/>
    <mergeCell ref="B120:E120"/>
    <mergeCell ref="B121:E121"/>
    <mergeCell ref="B83:E83"/>
    <mergeCell ref="B101:E101"/>
    <mergeCell ref="C102:H102"/>
    <mergeCell ref="D103:H103"/>
    <mergeCell ref="B105:E105"/>
    <mergeCell ref="B118:E118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6</vt:i4>
      </vt:variant>
    </vt:vector>
  </HeadingPairs>
  <TitlesOfParts>
    <vt:vector size="16" baseType="lpstr">
      <vt:lpstr>zał nr 1 dochody i wydatki </vt:lpstr>
      <vt:lpstr>zał nr 4 dochody</vt:lpstr>
      <vt:lpstr>zał nr 5 źródła (2)wykres</vt:lpstr>
      <vt:lpstr>zał nr 11 wydatki</vt:lpstr>
      <vt:lpstr>zał12-17 przekazane dotacje</vt:lpstr>
      <vt:lpstr>zał 7-9 dotacje </vt:lpstr>
      <vt:lpstr>dochody własne (2)</vt:lpstr>
      <vt:lpstr>dochody porownanie (2)</vt:lpstr>
      <vt:lpstr>dochody własne (3)</vt:lpstr>
      <vt:lpstr>Arkusz3</vt:lpstr>
      <vt:lpstr>'dochody porownanie (2)'!Obszar_wydruku</vt:lpstr>
      <vt:lpstr>'zał 7-9 dotacje '!Obszar_wydruku</vt:lpstr>
      <vt:lpstr>'zał nr 1 dochody i wydatki '!Obszar_wydruku</vt:lpstr>
      <vt:lpstr>'zał nr 11 wydatki'!Obszar_wydruku</vt:lpstr>
      <vt:lpstr>'zał nr 5 źródła (2)wykres'!Obszar_wydruku</vt:lpstr>
      <vt:lpstr>'zał12-17 przekazane dotacje'!Obszar_wydruku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2009-04-28T09:39:58Z</dcterms:modified>
</cp:coreProperties>
</file>